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TARYBOS SPRENDIMAI\2022 m. biudzetas\Pristatymas internetu\"/>
    </mc:Choice>
  </mc:AlternateContent>
  <xr:revisionPtr revIDLastSave="0" documentId="13_ncr:1_{92FC1FDC-7D35-4DD6-B218-78A7800B358B}" xr6:coauthVersionLast="47" xr6:coauthVersionMax="47" xr10:uidLastSave="{00000000-0000-0000-0000-000000000000}"/>
  <bookViews>
    <workbookView xWindow="-110" yWindow="-110" windowWidth="25820" windowHeight="14020" firstSheet="1" activeTab="1" xr2:uid="{00000000-000D-0000-FFFF-FFFF00000000}"/>
  </bookViews>
  <sheets>
    <sheet name="PAJAMOS tukst.euru" sheetId="8" state="hidden" r:id="rId1"/>
    <sheet name="PAJAMOS_ASIGNAVIMAI 2022" sheetId="7" r:id="rId2"/>
  </sheets>
  <definedNames>
    <definedName name="_xlnm.Print_Titles" localSheetId="0">'PAJAMOS tukst.euru'!$6:$6</definedName>
    <definedName name="_xlnm.Print_Titles" localSheetId="1">'PAJAMOS_ASIGNAVIMAI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8" i="7" l="1"/>
  <c r="E408" i="7"/>
  <c r="F407" i="7"/>
  <c r="E407" i="7"/>
  <c r="F405" i="7"/>
  <c r="E405" i="7"/>
  <c r="E404" i="7"/>
  <c r="F401" i="7"/>
  <c r="F398" i="7"/>
  <c r="E398" i="7"/>
  <c r="F396" i="7"/>
  <c r="E396" i="7"/>
  <c r="F395" i="7"/>
  <c r="E395" i="7"/>
  <c r="F394" i="7"/>
  <c r="E394" i="7"/>
  <c r="F393" i="7"/>
  <c r="F385" i="7"/>
  <c r="E385" i="7"/>
  <c r="F375" i="7"/>
  <c r="E375" i="7"/>
  <c r="E371" i="7" s="1"/>
  <c r="F360" i="7"/>
  <c r="E360" i="7"/>
  <c r="E355" i="7" s="1"/>
  <c r="F355" i="7"/>
  <c r="F346" i="7"/>
  <c r="F404" i="7" s="1"/>
  <c r="E346" i="7"/>
  <c r="E341" i="7"/>
  <c r="E334" i="7"/>
  <c r="F330" i="7"/>
  <c r="E330" i="7"/>
  <c r="F313" i="7"/>
  <c r="F302" i="7" s="1"/>
  <c r="E313" i="7"/>
  <c r="E302" i="7" s="1"/>
  <c r="E295" i="7"/>
  <c r="F292" i="7"/>
  <c r="F284" i="7"/>
  <c r="F402" i="7" s="1"/>
  <c r="E284" i="7"/>
  <c r="F281" i="7"/>
  <c r="E248" i="7"/>
  <c r="E245" i="7" s="1"/>
  <c r="F245" i="7"/>
  <c r="E244" i="7"/>
  <c r="E236" i="7"/>
  <c r="E233" i="7" s="1"/>
  <c r="F233" i="7"/>
  <c r="E224" i="7"/>
  <c r="E221" i="7" s="1"/>
  <c r="F221" i="7"/>
  <c r="E213" i="7"/>
  <c r="E210" i="7" s="1"/>
  <c r="F210" i="7"/>
  <c r="E199" i="7"/>
  <c r="E196" i="7" s="1"/>
  <c r="F196" i="7"/>
  <c r="E186" i="7"/>
  <c r="E183" i="7" s="1"/>
  <c r="F183" i="7"/>
  <c r="E174" i="7"/>
  <c r="E171" i="7"/>
  <c r="E170" i="7"/>
  <c r="F168" i="7"/>
  <c r="E160" i="7"/>
  <c r="F157" i="7"/>
  <c r="E157" i="7"/>
  <c r="E147" i="7"/>
  <c r="F144" i="7"/>
  <c r="E144" i="7"/>
  <c r="E135" i="7"/>
  <c r="E132" i="7" s="1"/>
  <c r="F132" i="7"/>
  <c r="F131" i="7"/>
  <c r="F410" i="7" s="1"/>
  <c r="E131" i="7"/>
  <c r="E130" i="7"/>
  <c r="E129" i="7"/>
  <c r="E127" i="7"/>
  <c r="E126" i="7"/>
  <c r="F114" i="7"/>
  <c r="F397" i="7" s="1"/>
  <c r="E114" i="7"/>
  <c r="E113" i="7"/>
  <c r="F106" i="7"/>
  <c r="F399" i="7" s="1"/>
  <c r="E106" i="7"/>
  <c r="E403" i="7" s="1"/>
  <c r="E95" i="7"/>
  <c r="F90" i="7"/>
  <c r="E90" i="7"/>
  <c r="E93" i="7" l="1"/>
  <c r="F93" i="7"/>
  <c r="E397" i="7"/>
  <c r="E402" i="7"/>
  <c r="E393" i="7"/>
  <c r="E168" i="7"/>
  <c r="E292" i="7"/>
  <c r="E406" i="7"/>
  <c r="E399" i="7"/>
  <c r="E410" i="7"/>
  <c r="F406" i="7"/>
  <c r="F403" i="7"/>
  <c r="E409" i="7"/>
  <c r="F341" i="7"/>
  <c r="F371" i="7"/>
  <c r="F409" i="7"/>
  <c r="E401" i="7"/>
  <c r="E281" i="7"/>
  <c r="E389" i="7" l="1"/>
  <c r="E391" i="7" s="1"/>
  <c r="F389" i="7"/>
  <c r="F391" i="7" s="1"/>
  <c r="C64" i="7" l="1"/>
  <c r="C39" i="7"/>
  <c r="C38" i="7" s="1"/>
  <c r="C37" i="7" s="1"/>
  <c r="C33" i="7" l="1"/>
  <c r="C10" i="7"/>
  <c r="C25" i="7" l="1"/>
  <c r="C20" i="7"/>
  <c r="C17" i="7"/>
  <c r="C13" i="7"/>
  <c r="C9" i="7" l="1"/>
  <c r="C19" i="7"/>
  <c r="C36" i="7" l="1"/>
  <c r="C77" i="7" l="1"/>
  <c r="C79" i="7" s="1"/>
  <c r="C92" i="8" l="1"/>
  <c r="C87" i="8"/>
  <c r="C81" i="8"/>
  <c r="C72" i="8" s="1"/>
  <c r="C76" i="8"/>
  <c r="C74" i="8"/>
  <c r="C70" i="8"/>
  <c r="C50" i="8"/>
  <c r="C48" i="8"/>
  <c r="C22" i="8"/>
  <c r="C21" i="8"/>
  <c r="C17" i="8"/>
  <c r="C13" i="8"/>
  <c r="C11" i="8"/>
  <c r="C20" i="8" l="1"/>
  <c r="C86" i="8"/>
  <c r="C10" i="8"/>
  <c r="C19" i="8" l="1"/>
  <c r="C103" i="8" s="1"/>
  <c r="C105" i="8" s="1"/>
  <c r="C108" i="8" s="1"/>
</calcChain>
</file>

<file path=xl/sharedStrings.xml><?xml version="1.0" encoding="utf-8"?>
<sst xmlns="http://schemas.openxmlformats.org/spreadsheetml/2006/main" count="1007" uniqueCount="406">
  <si>
    <t>Eil. Nr.</t>
  </si>
  <si>
    <t>Pajamų rūšys</t>
  </si>
  <si>
    <t>1.</t>
  </si>
  <si>
    <t>Mokesčiai</t>
  </si>
  <si>
    <t>1.1.</t>
  </si>
  <si>
    <t xml:space="preserve">Gyventojų pajamų mokestis </t>
  </si>
  <si>
    <t>1.1.1.</t>
  </si>
  <si>
    <t>1.2.</t>
  </si>
  <si>
    <t>Turto mokesčiai</t>
  </si>
  <si>
    <t>1.2.1.</t>
  </si>
  <si>
    <t>Žemės mokestis</t>
  </si>
  <si>
    <t>1.2.2.</t>
  </si>
  <si>
    <t>Nekilnojamojo turto mokestis</t>
  </si>
  <si>
    <t>Paveldimo turto mokestis</t>
  </si>
  <si>
    <t>1.3.</t>
  </si>
  <si>
    <t>Prekių ir paslaugų mokesčiai</t>
  </si>
  <si>
    <t>1.3.1.</t>
  </si>
  <si>
    <t>Mokestis už aplinkos teršimą</t>
  </si>
  <si>
    <t>Valstybės rinkliavos</t>
  </si>
  <si>
    <t>Vietinės rinkliavos</t>
  </si>
  <si>
    <t>2.</t>
  </si>
  <si>
    <t>2.1.</t>
  </si>
  <si>
    <t>Valstybinėms (perduotoms savivaldybėms) funkcijoms atlikti, iš jų:</t>
  </si>
  <si>
    <t>duomenims Suteiktos valstybės pagalbos registrui teikti</t>
  </si>
  <si>
    <t>valstybinės kalbos vartojimo ir taisyklingumo kontrolei</t>
  </si>
  <si>
    <t>socialinėms išmokoms ir kompensacijoms skaičiuoti ir mokėti</t>
  </si>
  <si>
    <t>socialinei paramai mokiniams</t>
  </si>
  <si>
    <t>socialinėms paslaugoms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</si>
  <si>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</si>
  <si>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</si>
  <si>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</si>
  <si>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</si>
  <si>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gyvenamosios vietos deklaravimo duomenų ir gyvenamosios vietos neturinčių asmenų apskaitos duomenims tvarkyti</t>
  </si>
  <si>
    <t>savivaldybei priskirtai valstybinei žemei ir kitam valstybės turtui valdyti, naudoti ir disponuoti juo patikėjimo teise</t>
  </si>
  <si>
    <t>žemės ūkio funkcijoms atlikti</t>
  </si>
  <si>
    <t>savivaldybėms priskirtiems archyviniams dokumentams tvarkyti</t>
  </si>
  <si>
    <t>2.2.</t>
  </si>
  <si>
    <t>Savivaldybių mokykloms (klasėms), skirtoms šalies (regiono) mokiniams, turintiems specialiųjų ugdymosi poreikių, išlaikyti</t>
  </si>
  <si>
    <t>Sveikatos apsaugos ministerija</t>
  </si>
  <si>
    <t>3.</t>
  </si>
  <si>
    <t>Kitos pajamos</t>
  </si>
  <si>
    <t>3.1.</t>
  </si>
  <si>
    <t>Turto pajamos</t>
  </si>
  <si>
    <t>3.1.1.</t>
  </si>
  <si>
    <t>3.1.2.</t>
  </si>
  <si>
    <t>3.1.3.</t>
  </si>
  <si>
    <t>3.1.4.</t>
  </si>
  <si>
    <t>3.2.</t>
  </si>
  <si>
    <t>Pajamos už prekes ir paslaugas</t>
  </si>
  <si>
    <t>3.2.1.</t>
  </si>
  <si>
    <t>3.2.2.</t>
  </si>
  <si>
    <t>3.2.3.</t>
  </si>
  <si>
    <t>3.3.</t>
  </si>
  <si>
    <t>Kitos neišvardintos pajamos</t>
  </si>
  <si>
    <t>Visagino savivaldybės tarybos</t>
  </si>
  <si>
    <t>1 priedas</t>
  </si>
  <si>
    <t>būsto nuomos ar išperkamosios būsto nuomos mokesčių dalies kompensacijoms</t>
  </si>
  <si>
    <t>Einamiesiems tikslams</t>
  </si>
  <si>
    <t>2.1.1.</t>
  </si>
  <si>
    <t>Speciali tikslinė dotacija - iš viso</t>
  </si>
  <si>
    <t>2.1.1.1.</t>
  </si>
  <si>
    <t>visuomenės sveikatos priežiūros funkcijoms vykdyti</t>
  </si>
  <si>
    <t>2.1.1.2.</t>
  </si>
  <si>
    <t>2.1.1.3.</t>
  </si>
  <si>
    <t>2.1.2.</t>
  </si>
  <si>
    <t>2.2.1.</t>
  </si>
  <si>
    <t>Kiti mokesčiai už valstybinius gamtos išteklius</t>
  </si>
  <si>
    <t>Įmokos už išlaikymą švietimo, socialinės apsaugos ir kitose įstaigose</t>
  </si>
  <si>
    <t>Materialiojo ir nematerialiojo turto realizavimo pajamos</t>
  </si>
  <si>
    <t>4.</t>
  </si>
  <si>
    <t>IŠ VISO PAJAMŲ</t>
  </si>
  <si>
    <t>Finansinių įsipareigojimų prisiėmimo (skolinimosi) pajamos</t>
  </si>
  <si>
    <t>2.2.2.</t>
  </si>
  <si>
    <t>Lietuvos automobilių kelių direkcija prie Susisiekimo ministerijos (Savivaldybėms vietinės reikšmės keliams (gatvėms) tiesti, taisyti, prižiūrėti ir saugaus eismo sąlygoms užtikrinti)</t>
  </si>
  <si>
    <t>Tūkst. Eur</t>
  </si>
  <si>
    <t>2.1.3.</t>
  </si>
  <si>
    <t>5.</t>
  </si>
  <si>
    <t>Dividendai</t>
  </si>
  <si>
    <t>iš jų projektui „Neformaliojo švietimo paslaugų plėtra“</t>
  </si>
  <si>
    <t>neveiksnių asmenų būklės peržiūrėjimui užtikrinti</t>
  </si>
  <si>
    <t>valstybės biudžeto lėšos, skirtos neformaliajam vaikų švietimui</t>
  </si>
  <si>
    <t>1.2.3.</t>
  </si>
  <si>
    <t>2.2.3.</t>
  </si>
  <si>
    <t>valstybės biudžeto lėšos, skirtos valstybės ir savivaldybių įstaigų darbuotojų darbo apmokėjimo įstatymui laipsniškai įgyvendinti</t>
  </si>
  <si>
    <t>Finansų ministerija</t>
  </si>
  <si>
    <t>Dotacijos iš kitų valdžios sektoriaus subjektų</t>
  </si>
  <si>
    <t xml:space="preserve">Nuomos mokestis už valstybinę žemę </t>
  </si>
  <si>
    <t>Mokestis už medžiojamųjų gyvūnų išteklius</t>
  </si>
  <si>
    <t>Pajamos už ilgalaikio ir trumpalaikio materialiojo turto nuomą</t>
  </si>
  <si>
    <t>3.2.4.</t>
  </si>
  <si>
    <t>3.2.5.</t>
  </si>
  <si>
    <t>4.1.</t>
  </si>
  <si>
    <t>Žemės realizavimo pajamos</t>
  </si>
  <si>
    <t>Pastatų ir statinių realizavimo pajamos</t>
  </si>
  <si>
    <t>Dotacijos savivaldybėms iš Europos Sąjungos, kitos tarptautinės finansinės paramos ir bendrojo finansavimo lėšų turtui įsigyti</t>
  </si>
  <si>
    <t>Dotacijos savivaldybėms iš Europos Sąjungos, kitos tarptautinės finansinės paramos ir bendrojo finansavimo lėšų einamiesiems tikslams</t>
  </si>
  <si>
    <t>jaunimo teisių apsaugai</t>
  </si>
  <si>
    <t>Ugdymo reikmėms finansuoti</t>
  </si>
  <si>
    <t>dalyvauti rengiant ir vykdant mobilizaciją, demobilizaciją, priimančios šalies paramą</t>
  </si>
  <si>
    <t>savivaldybių patvirtintoms  užimtumo programoms įgyvendinti</t>
  </si>
  <si>
    <t>2.1.4.</t>
  </si>
  <si>
    <t>Valstybės biudžeto lėšos, skirtos Valstybės investicijų 2019-2021 metų programoje numatitoms valstybės kapitalo investicijoms</t>
  </si>
  <si>
    <t>Švietimo, mokslo ir sporto ministerija</t>
  </si>
  <si>
    <t>Ekonomikos ir inovacijų ministerija</t>
  </si>
  <si>
    <t>2.1.6.</t>
  </si>
  <si>
    <t>Pajamos iš baudų, konfiskuoto turto ir kitų netesybų</t>
  </si>
  <si>
    <t>4.2.</t>
  </si>
  <si>
    <t>Kitos dotacijos, iš jų:</t>
  </si>
  <si>
    <t>Valstybės biudžeto speciali tikslinė dotacija pagal 2014–2020 metų Europos Sąjungos fondų investicijų veiksmų programą   įgyvendinamų projektų nuosavam indėliui užtikrinti</t>
  </si>
  <si>
    <t>savivaldybėms priskirtiems geodezijos ir kartografijos darbams (savivaldybių erdvinių duomenų rinkiniams tvarkyti) organizuoti ir vykdyti</t>
  </si>
  <si>
    <t>Valstybės biudžeto lėšos, skirtos Valstybės investicijų 2020–2022 metų programoje numatytoms valstybės kapitalo investicijoms</t>
  </si>
  <si>
    <t>Praėjusių metų nepanaudota pajamų dalis (apyvartinės lėšos)</t>
  </si>
  <si>
    <t>Iš viso su praėjusių metų nepanaudotomis lėšomis</t>
  </si>
  <si>
    <t>Biudžetinių įstaigų pajamos už prekes ir paslaugas</t>
  </si>
  <si>
    <t>3.4.</t>
  </si>
  <si>
    <t>Valstybės biudžeto lėšos, skirtos iš Lietuvos Respublikos švietimo, mokslo ir sporto ministerijos  skaitmenino ugdymo plėtrai</t>
  </si>
  <si>
    <t>koordinuotai teikiamų paslaugų vaikams nuo gimimo iki 18 metų (turintiems didelių ir labai didelių specialiųjų ugdymosi poreikių – iki 21 metų) ir vaiko atstovams pagal įstatymą koordinavimas</t>
  </si>
  <si>
    <t>Valstybės biudžeto lėšos, skirtos iš Lietuvos Respublikos švietimo, mokslo ir sporto ministerijos  neformaliojo vaikų švietimo programoms finansuoti</t>
  </si>
  <si>
    <t>Valstybės biudžeto lėšos, skirtos iš Lietuvos Respublikos kultūros ministerijos  savivaldybių viešosioms bibliotekoms dokumentams įsigyti</t>
  </si>
  <si>
    <t>Valstybės biudžeto lėšos, skirtos iš Lietuvos Respublikos finansų ministerijos  pagal 2014–2020 metų Europos Sąjungos fondų investicijų veiksmų programą  įgyvendinamų projektų nuosavam indėliui užtikrinti</t>
  </si>
  <si>
    <t>Valstybės biudžeto lėšos, skirtos iš Lietuvos Respublikos kultūros ministerijos  savivaldybių kultūros darbuotojų darbo užmokesčiui padidinti</t>
  </si>
  <si>
    <t>Valstybės biudžeto lėšos, skirtos iš Lietuvos Respublikos socialinės apsaugos ir darbo ministerijos  savivaldybių akredituotai vaikų dienos socialinei priežiūrai organizuoti, teikti ir administruoti</t>
  </si>
  <si>
    <t>VISAGINO SAVIVALDYBĖS 2021 METŲ BIUDŽETO PAJAMOS</t>
  </si>
  <si>
    <t>Valstybės biudžeto lėšos, skirtos iš Lietuvos Respublikos socialinės apsaugos ir darbo ministerijos  socialinių paslaugų šakos kolektyvinės sutarties įsipareigojimams įgyvendinti</t>
  </si>
  <si>
    <t>Valstybės biudžeto lėšos, skirtos iš Lietuvos Respublikos energetikos  ministerijos , skirtos priemonei „Saulės jėgainių Visagine įrengimas“</t>
  </si>
  <si>
    <t>Valstybės biudžeto lėšos, skirtos iš Lietuvos Respublikos aplinkos ministerijos projektui „Vandens transporto priemonių nuleidimo vietų įrengimas Visagino ežere“</t>
  </si>
  <si>
    <t>Valstybės biudžeto lėšos, skirtos iš Lietuvos Respublikos švietimo, mokslo ir sporto ministerijos  konsultacijoms mokiniams, patirtiems mokymosi sunkumų, finansuoti</t>
  </si>
  <si>
    <t>Valstybės biudžeto lėšos, skirtos iš Lietuvos Respublikos vidaus reikalų ministerijos priemonei „Pasirengti galimai avarijai Astravo AE“ įgyvendinti</t>
  </si>
  <si>
    <t>redakcija)</t>
  </si>
  <si>
    <t>2021 m.  vasario 18 d. sprendimo Nr. TS-17</t>
  </si>
  <si>
    <t>Turtui įsigyti:</t>
  </si>
  <si>
    <t>Valstybės biudžeto lėšos, skirtos iš Lietuvos Respublikos švietimo, mokslo ir sporto ministerijos įsteigti naujas mokytojų padėjėjų pareigybes savivaldybėse</t>
  </si>
  <si>
    <t>Valstybės biudžeto lėšos, skirtos iš Lietuvos Respublikos finansų ministerijos  2020 metų savivaldybių biudžetų negautų pajamų padengimui</t>
  </si>
  <si>
    <t>Valstybės biudžeto lėšos, skirtos iš Lietuvos Respublikos švietimo, mokslo ir sporto ministerijos mokiniams, pasirinkusių laikyti brandos egzaminus 2021 metais ir dėl COVID-19 pandemijos patyrusių mokymosi praradimų konsultacijoms finansuoti</t>
  </si>
  <si>
    <t>(2021 m. balandžio __ d. sprendimo Nr. TS-___</t>
  </si>
  <si>
    <t>2021 m. planas iš viso</t>
  </si>
  <si>
    <t xml:space="preserve">Valstybės biudžeto lėšos, skirtos iš Lietuvos Respublikos sveikatos apsaugos ministerijos LNSS įstaigų ir LNSS nepriklausančių įstaigų patirtoms išlaidoms, susijusioms su šių įstaigų darbuotojų darboužmokesčio didinimu, kompensuoti </t>
  </si>
  <si>
    <t xml:space="preserve">Valstybės biudžeto lėšos, skirtos iš Lietuvos Respublikossveikatos apsaugos ministerijos, įstaigų patirtų išlaidų už skiepijimo nuo COVIS-19 ligos (koronoviruso infekcijos) paslaugoms kompensuoti </t>
  </si>
  <si>
    <t>Valstybės biudžeto lėšos, skirtos iš Lietuvos Respublikos Vyriausybės rezervo COVID-19 ligos (koronoviruso infekcijos) padariniams šalinti ir jos plitimui esant valstybės lygio ekstrimaliajai situacijai valdyti</t>
  </si>
  <si>
    <t>VISAGINO SAVIVALDYBĖS 2022 METŲ BIUDŽETO PAJAMOS</t>
  </si>
  <si>
    <t>2022 m.  vasario  d. sprendimo Nr. TS-</t>
  </si>
  <si>
    <t>2022 m. planas iš viso</t>
  </si>
  <si>
    <t>Gyventojų pajamų mokestis (pagal 5 priedą)</t>
  </si>
  <si>
    <t>1.1.2.</t>
  </si>
  <si>
    <t>Gyventojų pajamų mokestis, mokamas už pajamas, gautas iš veiklos, kuria verčiamasi turint verslo liudijimą</t>
  </si>
  <si>
    <t>2.2.4.</t>
  </si>
  <si>
    <t>2.2.5.</t>
  </si>
  <si>
    <t>2.3.</t>
  </si>
  <si>
    <t>2.4.</t>
  </si>
  <si>
    <t>Speciali tikslinė dotacija savivaldybėms- iš viso</t>
  </si>
  <si>
    <t>4.1.1.</t>
  </si>
  <si>
    <t>duomenims į Suteiktos valstybės pagalbos ir nereikšmingos pagalbos registrą teikti</t>
  </si>
  <si>
    <t>4.1.1.1.</t>
  </si>
  <si>
    <t>4.1.1.2.</t>
  </si>
  <si>
    <t>4.1.1.3.</t>
  </si>
  <si>
    <t>Valstybės biudžeto lėšos, skirtos iš  Lietuvos automobilių kelių direkcijos prie Susisiekimo ministerijos (Savivaldybėms vietinės reikšmės keliams (gatvėms) tiesti, taisyti, prižiūrėti ir saugaus eismo sąlygoms užtikrinti)</t>
  </si>
  <si>
    <t>Valstybės biudžeto lėšos, skirtos iš Lietuvos Respublikos kultūros ministerijos  savivaldybių viešosioms bibliotekoms dokumentams įsigytii</t>
  </si>
  <si>
    <t>Valstybės biudžeto lėšos, skirtos iš Lietuvos Respublikos socialinės apsaugos ir darbo ministerijos  biudžetinių įstaigų vadovaujančių darbuotojų minimaliems pareiginės algos koeficientams padidinti</t>
  </si>
  <si>
    <t>Valstybės biudžeto lėšos, skirtos iš Lietuvos Respublikos socialinės apsaugos ir darbo ministerijos  asmeninei pagalbai teikti ir administruoti</t>
  </si>
  <si>
    <t>4.1.2.</t>
  </si>
  <si>
    <t>Europos Sąjungos ir kitos tarptautinės finansinės paramos ir bendrojo finansavimo lėšos</t>
  </si>
  <si>
    <t>SAVIVALDYBĖS PAJAMOS</t>
  </si>
  <si>
    <t>Valstybės biudžeto lėšos ir kitos dotacijos, iš jų:</t>
  </si>
  <si>
    <t>iš jų: Astravo atominės elektrinės branduolinei avarijai pasirengti</t>
  </si>
  <si>
    <t>Programų kodas</t>
  </si>
  <si>
    <t>Asignavimų valdytojas</t>
  </si>
  <si>
    <t>Finansavimo šaltinis</t>
  </si>
  <si>
    <t>Iš viso</t>
  </si>
  <si>
    <t>iš jų: darbo užmokesčiui</t>
  </si>
  <si>
    <t xml:space="preserve">Kontrolės ir audito tarnybos savivaldybės kontrolierius </t>
  </si>
  <si>
    <t>Iš jų:</t>
  </si>
  <si>
    <t>01</t>
  </si>
  <si>
    <t>Savivaldybės valdymo tobulinimo programa</t>
  </si>
  <si>
    <t>SB</t>
  </si>
  <si>
    <t>Visagino savivaldybės administracijos direktorius</t>
  </si>
  <si>
    <t>D</t>
  </si>
  <si>
    <t>ES</t>
  </si>
  <si>
    <t>SD</t>
  </si>
  <si>
    <t>02</t>
  </si>
  <si>
    <t>Švietimo paslaugų plėtros programa</t>
  </si>
  <si>
    <t>2.5.</t>
  </si>
  <si>
    <t>2.6.</t>
  </si>
  <si>
    <t>MK</t>
  </si>
  <si>
    <t>03</t>
  </si>
  <si>
    <t xml:space="preserve"> Kūno kultūros ir sporto plėtros programa</t>
  </si>
  <si>
    <t>2.7.</t>
  </si>
  <si>
    <t>2.8.</t>
  </si>
  <si>
    <t>2.9.</t>
  </si>
  <si>
    <t>04</t>
  </si>
  <si>
    <t>Gyventojų kultūrinio aktyvumo skatinimo ir identiteto stiprinimo programa</t>
  </si>
  <si>
    <t>2.10.</t>
  </si>
  <si>
    <t>05</t>
  </si>
  <si>
    <t>Bendruomeniškumo skatinimo programa</t>
  </si>
  <si>
    <t>2.11.</t>
  </si>
  <si>
    <t>06</t>
  </si>
  <si>
    <t>Socialinės paramos įgyvendinimo programa</t>
  </si>
  <si>
    <t>2.12.</t>
  </si>
  <si>
    <t>2.13.</t>
  </si>
  <si>
    <t>2.14.</t>
  </si>
  <si>
    <t>2.15.</t>
  </si>
  <si>
    <t>07</t>
  </si>
  <si>
    <t>Sveikatos apsaugos paslaugų kokybės gerinimo programa</t>
  </si>
  <si>
    <t>2.16.</t>
  </si>
  <si>
    <t>2.17.</t>
  </si>
  <si>
    <t>2.18.</t>
  </si>
  <si>
    <t>SP</t>
  </si>
  <si>
    <t>2.19.</t>
  </si>
  <si>
    <t>08</t>
  </si>
  <si>
    <t>Aplinkos apsaugos programa</t>
  </si>
  <si>
    <t>2.20.</t>
  </si>
  <si>
    <t>2.21.</t>
  </si>
  <si>
    <t>2.22.</t>
  </si>
  <si>
    <t>09</t>
  </si>
  <si>
    <t>Savivaldybės ekonominės plėtros programa</t>
  </si>
  <si>
    <t>2.23.</t>
  </si>
  <si>
    <t>2.24.</t>
  </si>
  <si>
    <t>2.25.</t>
  </si>
  <si>
    <t>2.26.</t>
  </si>
  <si>
    <t>2.30.</t>
  </si>
  <si>
    <t>VK</t>
  </si>
  <si>
    <t>10</t>
  </si>
  <si>
    <t>Viešosios infrastruktūros plėtros programa</t>
  </si>
  <si>
    <t>2.27.</t>
  </si>
  <si>
    <t>2.28.</t>
  </si>
  <si>
    <t>2.29.</t>
  </si>
  <si>
    <t>„Atgimimo“ gimnazijos direktorius</t>
  </si>
  <si>
    <t>3.5.</t>
  </si>
  <si>
    <t>3.6.</t>
  </si>
  <si>
    <t>3.7.</t>
  </si>
  <si>
    <t>3.9.</t>
  </si>
  <si>
    <t>Draugystės progimnazijos direktorius</t>
  </si>
  <si>
    <t>4.3.</t>
  </si>
  <si>
    <t>4.4.</t>
  </si>
  <si>
    <t>4.5.</t>
  </si>
  <si>
    <t>4.6.</t>
  </si>
  <si>
    <t>4.7.</t>
  </si>
  <si>
    <t>4.8.</t>
  </si>
  <si>
    <t>4.9.</t>
  </si>
  <si>
    <t>4.11.</t>
  </si>
  <si>
    <t>„Gerosios vilties“ progimnazijos direktorius</t>
  </si>
  <si>
    <t>5.1.</t>
  </si>
  <si>
    <t>5.2.</t>
  </si>
  <si>
    <t>5.3.</t>
  </si>
  <si>
    <t>5.4.</t>
  </si>
  <si>
    <t>5.5.</t>
  </si>
  <si>
    <t>5.6.</t>
  </si>
  <si>
    <t>5.7.</t>
  </si>
  <si>
    <t>„Verdenės“ gimnazijos direktorius</t>
  </si>
  <si>
    <t>6.</t>
  </si>
  <si>
    <t>6.1.</t>
  </si>
  <si>
    <t>6.2.</t>
  </si>
  <si>
    <t>6.3.</t>
  </si>
  <si>
    <t>6.4.</t>
  </si>
  <si>
    <t>P</t>
  </si>
  <si>
    <t>6.5.</t>
  </si>
  <si>
    <t>6.6.</t>
  </si>
  <si>
    <t>6.7.</t>
  </si>
  <si>
    <t>6.8.</t>
  </si>
  <si>
    <t>6.9.</t>
  </si>
  <si>
    <t>6.10.</t>
  </si>
  <si>
    <t>„Žiburio“ pagrindinės mokyklos direktorius</t>
  </si>
  <si>
    <t>7.</t>
  </si>
  <si>
    <t>7.1.</t>
  </si>
  <si>
    <t>7.2.</t>
  </si>
  <si>
    <t>7.3.</t>
  </si>
  <si>
    <t>7.4.</t>
  </si>
  <si>
    <t>7.5.</t>
  </si>
  <si>
    <t>7.6.</t>
  </si>
  <si>
    <t>7.7.</t>
  </si>
  <si>
    <t>Lopšelio-darželio „Auksinis raktelis“ direktorius</t>
  </si>
  <si>
    <t>8.</t>
  </si>
  <si>
    <t>8.1.</t>
  </si>
  <si>
    <t>8.2.</t>
  </si>
  <si>
    <t>8.3.</t>
  </si>
  <si>
    <t>8.4.</t>
  </si>
  <si>
    <t>8.5.</t>
  </si>
  <si>
    <t>8.6.</t>
  </si>
  <si>
    <t>8.7.</t>
  </si>
  <si>
    <t>Lopšelio-darželio „Kūlverstukas“ direktorius</t>
  </si>
  <si>
    <t>9.</t>
  </si>
  <si>
    <t>9.1.</t>
  </si>
  <si>
    <t>9.2.</t>
  </si>
  <si>
    <t>9.3.</t>
  </si>
  <si>
    <t>9.4.</t>
  </si>
  <si>
    <t>9.5.</t>
  </si>
  <si>
    <t>9.6.</t>
  </si>
  <si>
    <t>9.7.</t>
  </si>
  <si>
    <t>Lopšelio-darželio „Gintarėlis“ direktorius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</si>
  <si>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</si>
  <si>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</si>
  <si>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</si>
  <si>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</si>
  <si>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</si>
  <si>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</si>
  <si>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</si>
  <si>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</si>
  <si>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Lopšelio-darželio „Ąžuoliukas“ direktorius</t>
  </si>
  <si>
    <t>11.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</si>
  <si>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</si>
  <si>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</si>
  <si>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</si>
  <si>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</si>
  <si>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</si>
  <si>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</si>
  <si>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</si>
  <si>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</si>
  <si>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Lopšelio-darželio „Auksinis gaidelis“ direktorius</t>
  </si>
  <si>
    <t>12.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</si>
  <si>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</si>
  <si>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</si>
  <si>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</si>
  <si>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</si>
  <si>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</si>
  <si>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</si>
  <si>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</si>
  <si>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</si>
  <si>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Kūrybos ir menų akademijos direktorius</t>
  </si>
  <si>
    <t>13.</t>
  </si>
  <si>
    <t>13.1.</t>
  </si>
  <si>
    <t>13.2.</t>
  </si>
  <si>
    <t>13.3.</t>
  </si>
  <si>
    <t>13.5.</t>
  </si>
  <si>
    <t>13.6.</t>
  </si>
  <si>
    <t>13.7.</t>
  </si>
  <si>
    <t xml:space="preserve">Švietimo pagalbos tarnybos direktorius </t>
  </si>
  <si>
    <t>14.</t>
  </si>
  <si>
    <t>14.1.</t>
  </si>
  <si>
    <t>14.2.</t>
  </si>
  <si>
    <t>14.3.</t>
  </si>
  <si>
    <t>14.4.</t>
  </si>
  <si>
    <t>14.5.</t>
  </si>
  <si>
    <t>Rekreacijos paslaugų centro direktorius</t>
  </si>
  <si>
    <t>15.</t>
  </si>
  <si>
    <t>15.1.</t>
  </si>
  <si>
    <t>Kūno kultūros ir sporto plėtros programa</t>
  </si>
  <si>
    <t>15.2.</t>
  </si>
  <si>
    <t>15.3.</t>
  </si>
  <si>
    <t>15.4.</t>
  </si>
  <si>
    <t>15.5.</t>
  </si>
  <si>
    <t>Viešosios bibliotekos direktorius</t>
  </si>
  <si>
    <t>16.</t>
  </si>
  <si>
    <t>16.1.</t>
  </si>
  <si>
    <t>16.2.</t>
  </si>
  <si>
    <t>16.3.</t>
  </si>
  <si>
    <t>16.4.</t>
  </si>
  <si>
    <t>16.5.</t>
  </si>
  <si>
    <t xml:space="preserve">16.5. </t>
  </si>
  <si>
    <t xml:space="preserve">16.7. </t>
  </si>
  <si>
    <t>Kultūros centro direktorius</t>
  </si>
  <si>
    <t>17.</t>
  </si>
  <si>
    <t>17.1.</t>
  </si>
  <si>
    <t>17.2.</t>
  </si>
  <si>
    <t>17.3.</t>
  </si>
  <si>
    <t>17.4.</t>
  </si>
  <si>
    <t>17.6.</t>
  </si>
  <si>
    <t>17.5.</t>
  </si>
  <si>
    <t>17.8.</t>
  </si>
  <si>
    <t>17.9.</t>
  </si>
  <si>
    <t>Socialinių paslaugų centro direktorius</t>
  </si>
  <si>
    <t>18.</t>
  </si>
  <si>
    <t>18.1.</t>
  </si>
  <si>
    <t>18.2.</t>
  </si>
  <si>
    <t>18.3.</t>
  </si>
  <si>
    <t>18.4.</t>
  </si>
  <si>
    <t>18.5.</t>
  </si>
  <si>
    <t>18.6.</t>
  </si>
  <si>
    <t>18.9.</t>
  </si>
  <si>
    <t>18.10.</t>
  </si>
  <si>
    <t>18.7.</t>
  </si>
  <si>
    <t>18.11.</t>
  </si>
  <si>
    <t>18.12.</t>
  </si>
  <si>
    <t>18.13.</t>
  </si>
  <si>
    <t>Šeimos ir vaiko gerovės centro direktorius</t>
  </si>
  <si>
    <t>19.</t>
  </si>
  <si>
    <t>19.1.</t>
  </si>
  <si>
    <t>19.2.</t>
  </si>
  <si>
    <t>19.3.</t>
  </si>
  <si>
    <t>19.4.</t>
  </si>
  <si>
    <t>19.6.</t>
  </si>
  <si>
    <t>19.5.</t>
  </si>
  <si>
    <t>19.7.</t>
  </si>
  <si>
    <t>21.5.</t>
  </si>
  <si>
    <t>19.9.</t>
  </si>
  <si>
    <t>Administracijos direktoriaus rezervas</t>
  </si>
  <si>
    <t>20.</t>
  </si>
  <si>
    <t>20.1.</t>
  </si>
  <si>
    <t>20.2.</t>
  </si>
  <si>
    <t>IŠ VISO:</t>
  </si>
  <si>
    <t>21.</t>
  </si>
  <si>
    <t>Iš jų: finansinių įsipareigojimų vykdymas (paskolų grąžinimas)</t>
  </si>
  <si>
    <t>22.</t>
  </si>
  <si>
    <t>IŠ VISO ASIGNAVIMŲ (21-22)</t>
  </si>
  <si>
    <t>Savivaldybės biudžeto lėšos</t>
  </si>
  <si>
    <t xml:space="preserve">Valstybinės (valstybės perduotos savivaldybėms) funkcijos </t>
  </si>
  <si>
    <t>Savivaldybių mokykloms (klasėms arba grupėms), skirtoms šalies (regiono) mokiniams, turintiems specialiųjų ugdymosi poreikių, ir kitoms savivaldybėms perduotoms įstaigoms išlaikyti</t>
  </si>
  <si>
    <t xml:space="preserve">Valstybės biudžeto lėšos ir kitos dotacijos </t>
  </si>
  <si>
    <t>Aplinkos apsaugos rėmimo specialiosios programos lėšos</t>
  </si>
  <si>
    <t>Europos Sąjungos finansinės paramos lėšos</t>
  </si>
  <si>
    <t>Apyvartos lėšos</t>
  </si>
  <si>
    <t>iš jų iš pastatų ir statinių realizavimo pajamų</t>
  </si>
  <si>
    <t>iš jų iš žemės realizavimo pajamų</t>
  </si>
  <si>
    <t>VISAGINO SAVIVALDYBĖS 2022 m. BIUDŽETO ASIGNAVIMAI PAGAL ASIGNAVIMŲ VALDYTOJUS</t>
  </si>
  <si>
    <t>Palūkanos už indėlius, depozitus, sąskaitų likučius ir vertybinius popierius</t>
  </si>
  <si>
    <t xml:space="preserve"> Valstybės biudžeto lėšos, skirtos iš Lietuvos Respublikos švietimo, mokslo ir sporto ministerijos pedagoginių darbuotojų, išlaikomų iš savivaldybių biudžetų lėšų (išskyrus valstybės biudžeto specialias tikslines dotacijas) darbo užmokesčiui padidinti</t>
  </si>
  <si>
    <t xml:space="preserve">Valstybės biudžeto lėšos, skirtos iš Lietuvos Respublikos socialinės apsaugos ir darbo ministerijos  Lietuvos Respublikos piniginės socialinės paramos nepasiturintiems gyventojams įstatymo įgyvendinimui užtikrinti  dėl padidėjusių išlaidų būsto šildymo išlaidų kompensacijoms </t>
  </si>
  <si>
    <t>Valstybės biudžeto lėšos, skirtos iš Lietuvos Respublikos aplinkos ministerijos projektui „Vandens transporto priemonių nuleidimo vietų įrengimas"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</si>
</sst>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3" fillId="0" borderId="0">
      <protection locked="0"/>
    </xf>
    <xf numFmtId="0" fontId="1" fillId="0" borderId="0">
      <protection locked="0"/>
    </xf>
  </cellStyleXfs>
  <cellXfs count="338">
    <xf numFmtId="0" fontId="0" fillId="0" borderId="0" xfId="0"/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2" fillId="0" borderId="0" xfId="1" applyNumberFormat="1" applyFont="1"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/>
    <xf numFmtId="0" fontId="9" fillId="0" borderId="10" xfId="0" applyFont="1" applyBorder="1" applyAlignment="1">
      <alignment horizontal="left" vertical="center" wrapText="1"/>
    </xf>
    <xf numFmtId="0" fontId="14" fillId="0" borderId="0" xfId="0" applyFont="1"/>
    <xf numFmtId="0" fontId="6" fillId="0" borderId="15" xfId="0" applyFont="1" applyBorder="1" applyAlignment="1">
      <alignment vertical="center" wrapText="1"/>
    </xf>
    <xf numFmtId="0" fontId="0" fillId="0" borderId="16" xfId="0" applyBorder="1"/>
    <xf numFmtId="0" fontId="7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vertical="center" wrapText="1"/>
    </xf>
    <xf numFmtId="164" fontId="4" fillId="0" borderId="0" xfId="0" applyNumberFormat="1" applyFont="1"/>
    <xf numFmtId="164" fontId="7" fillId="0" borderId="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64" fontId="2" fillId="0" borderId="0" xfId="0" applyNumberFormat="1" applyFont="1" applyProtection="1">
      <protection locked="0"/>
    </xf>
    <xf numFmtId="164" fontId="8" fillId="0" borderId="1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16" fillId="2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2" fillId="0" borderId="0" xfId="0" applyFont="1"/>
    <xf numFmtId="0" fontId="0" fillId="0" borderId="0" xfId="0" applyFont="1"/>
    <xf numFmtId="0" fontId="6" fillId="0" borderId="10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165" fontId="29" fillId="3" borderId="21" xfId="0" applyNumberFormat="1" applyFont="1" applyFill="1" applyBorder="1" applyAlignment="1" applyProtection="1">
      <alignment vertical="center" wrapText="1"/>
      <protection locked="0"/>
    </xf>
    <xf numFmtId="49" fontId="29" fillId="3" borderId="24" xfId="0" applyNumberFormat="1" applyFont="1" applyFill="1" applyBorder="1" applyAlignment="1" applyProtection="1">
      <alignment horizontal="center" vertical="center"/>
      <protection locked="0"/>
    </xf>
    <xf numFmtId="49" fontId="28" fillId="3" borderId="24" xfId="0" applyNumberFormat="1" applyFont="1" applyFill="1" applyBorder="1" applyAlignment="1" applyProtection="1">
      <alignment horizontal="center" vertical="center"/>
      <protection locked="0"/>
    </xf>
    <xf numFmtId="164" fontId="29" fillId="3" borderId="7" xfId="0" applyNumberFormat="1" applyFont="1" applyFill="1" applyBorder="1" applyAlignment="1">
      <alignment horizontal="center" vertical="center"/>
    </xf>
    <xf numFmtId="164" fontId="29" fillId="3" borderId="25" xfId="0" applyNumberFormat="1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wrapText="1"/>
      <protection locked="0"/>
    </xf>
    <xf numFmtId="165" fontId="28" fillId="0" borderId="21" xfId="0" applyNumberFormat="1" applyFont="1" applyBorder="1" applyAlignment="1" applyProtection="1">
      <alignment wrapText="1"/>
      <protection locked="0"/>
    </xf>
    <xf numFmtId="49" fontId="28" fillId="0" borderId="24" xfId="0" applyNumberFormat="1" applyFont="1" applyBorder="1" applyAlignment="1" applyProtection="1">
      <alignment horizontal="center"/>
      <protection locked="0"/>
    </xf>
    <xf numFmtId="164" fontId="28" fillId="0" borderId="7" xfId="0" applyNumberFormat="1" applyFont="1" applyBorder="1" applyAlignment="1">
      <alignment horizontal="center" vertical="center"/>
    </xf>
    <xf numFmtId="164" fontId="28" fillId="0" borderId="25" xfId="0" applyNumberFormat="1" applyFont="1" applyBorder="1" applyAlignment="1">
      <alignment horizontal="center" vertical="center"/>
    </xf>
    <xf numFmtId="165" fontId="30" fillId="0" borderId="21" xfId="0" applyNumberFormat="1" applyFont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165" fontId="29" fillId="3" borderId="24" xfId="0" applyNumberFormat="1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9" fillId="0" borderId="24" xfId="0" applyNumberFormat="1" applyFont="1" applyBorder="1" applyAlignment="1" applyProtection="1">
      <alignment horizontal="center"/>
      <protection locked="0"/>
    </xf>
    <xf numFmtId="49" fontId="28" fillId="0" borderId="24" xfId="0" applyNumberFormat="1" applyFont="1" applyBorder="1" applyAlignment="1" applyProtection="1">
      <alignment horizontal="center" vertical="center"/>
      <protection locked="0"/>
    </xf>
    <xf numFmtId="49" fontId="28" fillId="0" borderId="24" xfId="0" applyNumberFormat="1" applyFont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65" fontId="29" fillId="3" borderId="7" xfId="0" applyNumberFormat="1" applyFont="1" applyFill="1" applyBorder="1" applyAlignment="1" applyProtection="1">
      <alignment vertical="center" wrapText="1"/>
      <protection locked="0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49" fontId="28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49" fontId="28" fillId="0" borderId="21" xfId="0" applyNumberFormat="1" applyFont="1" applyBorder="1" applyAlignment="1" applyProtection="1">
      <alignment horizontal="center" wrapText="1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165" fontId="30" fillId="0" borderId="7" xfId="0" applyNumberFormat="1" applyFont="1" applyBorder="1" applyAlignment="1" applyProtection="1">
      <alignment horizontal="left" wrapText="1"/>
      <protection locked="0"/>
    </xf>
    <xf numFmtId="165" fontId="30" fillId="0" borderId="7" xfId="0" applyNumberFormat="1" applyFont="1" applyBorder="1" applyAlignment="1" applyProtection="1">
      <alignment wrapText="1"/>
      <protection locked="0"/>
    </xf>
    <xf numFmtId="49" fontId="29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6" fillId="0" borderId="21" xfId="0" applyFont="1" applyBorder="1" applyAlignment="1" applyProtection="1">
      <alignment horizontal="center"/>
      <protection locked="0"/>
    </xf>
    <xf numFmtId="49" fontId="29" fillId="0" borderId="2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5" fontId="30" fillId="0" borderId="13" xfId="0" applyNumberFormat="1" applyFont="1" applyBorder="1" applyAlignment="1" applyProtection="1">
      <alignment horizontal="left" wrapText="1"/>
      <protection locked="0"/>
    </xf>
    <xf numFmtId="164" fontId="29" fillId="0" borderId="25" xfId="0" applyNumberFormat="1" applyFont="1" applyBorder="1" applyAlignment="1">
      <alignment horizontal="center" vertical="center"/>
    </xf>
    <xf numFmtId="165" fontId="29" fillId="0" borderId="21" xfId="0" applyNumberFormat="1" applyFont="1" applyBorder="1" applyAlignment="1" applyProtection="1">
      <alignment wrapText="1"/>
      <protection locked="0"/>
    </xf>
    <xf numFmtId="0" fontId="26" fillId="0" borderId="7" xfId="0" applyFont="1" applyBorder="1" applyAlignment="1" applyProtection="1">
      <alignment horizontal="center"/>
      <protection locked="0"/>
    </xf>
    <xf numFmtId="164" fontId="29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65" fontId="29" fillId="3" borderId="26" xfId="0" applyNumberFormat="1" applyFont="1" applyFill="1" applyBorder="1" applyAlignment="1" applyProtection="1">
      <alignment vertical="center" wrapText="1"/>
      <protection locked="0"/>
    </xf>
    <xf numFmtId="49" fontId="28" fillId="0" borderId="7" xfId="0" applyNumberFormat="1" applyFont="1" applyBorder="1" applyAlignment="1" applyProtection="1">
      <alignment horizontal="center"/>
      <protection locked="0"/>
    </xf>
    <xf numFmtId="165" fontId="29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1" xfId="0" applyNumberFormat="1" applyFont="1" applyBorder="1" applyAlignment="1" applyProtection="1">
      <alignment horizontal="center"/>
      <protection locked="0"/>
    </xf>
    <xf numFmtId="165" fontId="30" fillId="0" borderId="11" xfId="0" applyNumberFormat="1" applyFont="1" applyBorder="1" applyAlignment="1" applyProtection="1">
      <alignment horizontal="left" wrapText="1"/>
      <protection locked="0"/>
    </xf>
    <xf numFmtId="49" fontId="28" fillId="0" borderId="13" xfId="0" applyNumberFormat="1" applyFont="1" applyBorder="1" applyAlignment="1" applyProtection="1">
      <alignment horizontal="center"/>
      <protection locked="0"/>
    </xf>
    <xf numFmtId="165" fontId="30" fillId="0" borderId="26" xfId="0" applyNumberFormat="1" applyFont="1" applyBorder="1" applyAlignment="1" applyProtection="1">
      <alignment wrapText="1"/>
      <protection locked="0"/>
    </xf>
    <xf numFmtId="49" fontId="28" fillId="0" borderId="27" xfId="0" applyNumberFormat="1" applyFont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49" fontId="28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165" fontId="28" fillId="0" borderId="24" xfId="0" applyNumberFormat="1" applyFont="1" applyBorder="1" applyAlignment="1" applyProtection="1">
      <alignment wrapText="1"/>
      <protection locked="0"/>
    </xf>
    <xf numFmtId="164" fontId="28" fillId="0" borderId="9" xfId="0" applyNumberFormat="1" applyFont="1" applyBorder="1" applyAlignment="1">
      <alignment horizontal="center" vertical="center"/>
    </xf>
    <xf numFmtId="164" fontId="28" fillId="0" borderId="28" xfId="0" applyNumberFormat="1" applyFont="1" applyBorder="1" applyAlignment="1">
      <alignment horizontal="center" vertical="center"/>
    </xf>
    <xf numFmtId="0" fontId="29" fillId="4" borderId="10" xfId="0" applyFont="1" applyFill="1" applyBorder="1" applyAlignment="1" applyProtection="1">
      <alignment horizontal="center"/>
      <protection locked="0"/>
    </xf>
    <xf numFmtId="165" fontId="29" fillId="4" borderId="29" xfId="0" applyNumberFormat="1" applyFont="1" applyFill="1" applyBorder="1" applyAlignment="1" applyProtection="1">
      <alignment vertical="center"/>
      <protection locked="0"/>
    </xf>
    <xf numFmtId="165" fontId="29" fillId="4" borderId="29" xfId="0" applyNumberFormat="1" applyFont="1" applyFill="1" applyBorder="1" applyAlignment="1" applyProtection="1">
      <alignment horizontal="center"/>
      <protection locked="0"/>
    </xf>
    <xf numFmtId="164" fontId="29" fillId="4" borderId="30" xfId="0" applyNumberFormat="1" applyFont="1" applyFill="1" applyBorder="1" applyAlignment="1">
      <alignment horizontal="center" vertical="center"/>
    </xf>
    <xf numFmtId="0" fontId="26" fillId="0" borderId="29" xfId="0" applyFont="1" applyBorder="1" applyProtection="1">
      <protection locked="0"/>
    </xf>
    <xf numFmtId="0" fontId="29" fillId="0" borderId="31" xfId="0" applyFont="1" applyBorder="1" applyAlignment="1" applyProtection="1">
      <alignment wrapText="1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164" fontId="29" fillId="0" borderId="10" xfId="0" applyNumberFormat="1" applyFont="1" applyBorder="1" applyAlignment="1">
      <alignment horizontal="center" vertical="center"/>
    </xf>
    <xf numFmtId="164" fontId="29" fillId="0" borderId="30" xfId="0" applyNumberFormat="1" applyFont="1" applyBorder="1" applyAlignment="1">
      <alignment horizontal="center" vertical="center"/>
    </xf>
    <xf numFmtId="0" fontId="2" fillId="4" borderId="29" xfId="0" applyFont="1" applyFill="1" applyBorder="1" applyProtection="1">
      <protection locked="0"/>
    </xf>
    <xf numFmtId="0" fontId="31" fillId="4" borderId="31" xfId="0" applyFont="1" applyFill="1" applyBorder="1" applyAlignment="1" applyProtection="1">
      <alignment vertical="center"/>
      <protection locked="0"/>
    </xf>
    <xf numFmtId="0" fontId="31" fillId="4" borderId="29" xfId="0" applyFont="1" applyFill="1" applyBorder="1" applyAlignment="1" applyProtection="1">
      <alignment horizontal="center"/>
      <protection locked="0"/>
    </xf>
    <xf numFmtId="0" fontId="31" fillId="4" borderId="31" xfId="0" applyFont="1" applyFill="1" applyBorder="1" applyAlignment="1" applyProtection="1">
      <alignment horizontal="center"/>
      <protection locked="0"/>
    </xf>
    <xf numFmtId="164" fontId="29" fillId="4" borderId="10" xfId="0" applyNumberFormat="1" applyFont="1" applyFill="1" applyBorder="1" applyAlignment="1">
      <alignment horizontal="center" vertical="center"/>
    </xf>
    <xf numFmtId="0" fontId="29" fillId="0" borderId="29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left"/>
      <protection locked="0"/>
    </xf>
    <xf numFmtId="165" fontId="29" fillId="0" borderId="31" xfId="0" applyNumberFormat="1" applyFont="1" applyBorder="1" applyAlignment="1" applyProtection="1">
      <alignment horizontal="center"/>
      <protection locked="0"/>
    </xf>
    <xf numFmtId="164" fontId="28" fillId="0" borderId="10" xfId="0" applyNumberFormat="1" applyFont="1" applyBorder="1" applyAlignment="1">
      <alignment horizontal="center" vertical="center"/>
    </xf>
    <xf numFmtId="164" fontId="28" fillId="0" borderId="30" xfId="0" applyNumberFormat="1" applyFont="1" applyBorder="1" applyAlignment="1">
      <alignment horizontal="center" vertical="center"/>
    </xf>
    <xf numFmtId="0" fontId="2" fillId="0" borderId="24" xfId="0" applyFont="1" applyBorder="1" applyProtection="1">
      <protection locked="0"/>
    </xf>
    <xf numFmtId="0" fontId="2" fillId="0" borderId="14" xfId="0" applyFont="1" applyBorder="1" applyProtection="1">
      <protection locked="0"/>
    </xf>
    <xf numFmtId="164" fontId="28" fillId="0" borderId="21" xfId="0" applyNumberFormat="1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" fillId="0" borderId="2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6" xfId="0" applyFont="1" applyBorder="1" applyProtection="1">
      <protection locked="0"/>
    </xf>
    <xf numFmtId="0" fontId="2" fillId="0" borderId="12" xfId="0" applyFont="1" applyBorder="1" applyProtection="1">
      <protection locked="0"/>
    </xf>
    <xf numFmtId="164" fontId="28" fillId="0" borderId="26" xfId="0" applyNumberFormat="1" applyFont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0" fontId="2" fillId="0" borderId="20" xfId="0" applyFont="1" applyBorder="1" applyProtection="1">
      <protection locked="0"/>
    </xf>
    <xf numFmtId="0" fontId="28" fillId="0" borderId="38" xfId="0" applyFont="1" applyBorder="1" applyAlignment="1" applyProtection="1">
      <alignment horizontal="right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164" fontId="28" fillId="0" borderId="20" xfId="0" applyNumberFormat="1" applyFont="1" applyBorder="1" applyAlignment="1">
      <alignment horizontal="center" vertical="center"/>
    </xf>
    <xf numFmtId="165" fontId="30" fillId="0" borderId="4" xfId="0" applyNumberFormat="1" applyFont="1" applyBorder="1" applyAlignment="1" applyProtection="1">
      <alignment wrapText="1"/>
      <protection locked="0"/>
    </xf>
    <xf numFmtId="0" fontId="30" fillId="0" borderId="4" xfId="0" applyFont="1" applyBorder="1" applyProtection="1">
      <protection locked="0"/>
    </xf>
    <xf numFmtId="0" fontId="30" fillId="0" borderId="4" xfId="0" applyFont="1" applyBorder="1" applyAlignment="1" applyProtection="1">
      <alignment wrapText="1"/>
      <protection locked="0"/>
    </xf>
    <xf numFmtId="0" fontId="2" fillId="0" borderId="41" xfId="0" applyFont="1" applyBorder="1" applyProtection="1">
      <protection locked="0"/>
    </xf>
    <xf numFmtId="0" fontId="30" fillId="0" borderId="5" xfId="0" applyFont="1" applyBorder="1" applyProtection="1">
      <protection locked="0"/>
    </xf>
    <xf numFmtId="164" fontId="28" fillId="0" borderId="22" xfId="0" applyNumberFormat="1" applyFont="1" applyBorder="1" applyAlignment="1">
      <alignment horizontal="center" vertical="center"/>
    </xf>
    <xf numFmtId="0" fontId="28" fillId="0" borderId="14" xfId="0" applyFont="1" applyBorder="1" applyProtection="1">
      <protection locked="0"/>
    </xf>
    <xf numFmtId="164" fontId="28" fillId="0" borderId="13" xfId="0" applyNumberFormat="1" applyFont="1" applyBorder="1" applyAlignment="1">
      <alignment horizontal="center" vertical="center"/>
    </xf>
    <xf numFmtId="164" fontId="28" fillId="0" borderId="43" xfId="0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vertical="top"/>
      <protection locked="0"/>
    </xf>
    <xf numFmtId="0" fontId="28" fillId="0" borderId="4" xfId="0" applyFont="1" applyBorder="1" applyProtection="1"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40" xfId="0" applyFont="1" applyBorder="1" applyAlignment="1" applyProtection="1">
      <alignment horizontal="center" vertical="center"/>
      <protection locked="0"/>
    </xf>
    <xf numFmtId="164" fontId="30" fillId="0" borderId="7" xfId="0" applyNumberFormat="1" applyFont="1" applyBorder="1" applyAlignment="1">
      <alignment horizontal="center" vertical="center"/>
    </xf>
    <xf numFmtId="164" fontId="30" fillId="0" borderId="25" xfId="0" applyNumberFormat="1" applyFont="1" applyBorder="1" applyAlignment="1">
      <alignment horizontal="center" vertical="center"/>
    </xf>
    <xf numFmtId="0" fontId="30" fillId="0" borderId="1" xfId="0" applyFont="1" applyBorder="1" applyProtection="1">
      <protection locked="0"/>
    </xf>
    <xf numFmtId="0" fontId="32" fillId="0" borderId="41" xfId="0" applyFont="1" applyBorder="1" applyAlignment="1" applyProtection="1">
      <alignment horizontal="center"/>
      <protection locked="0"/>
    </xf>
    <xf numFmtId="0" fontId="32" fillId="0" borderId="44" xfId="0" applyFont="1" applyBorder="1" applyAlignment="1" applyProtection="1">
      <alignment horizontal="center"/>
      <protection locked="0"/>
    </xf>
    <xf numFmtId="164" fontId="30" fillId="0" borderId="8" xfId="0" applyNumberFormat="1" applyFont="1" applyBorder="1" applyAlignment="1">
      <alignment horizontal="center" vertical="center"/>
    </xf>
    <xf numFmtId="164" fontId="30" fillId="0" borderId="45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justify" vertical="center" wrapText="1"/>
    </xf>
    <xf numFmtId="0" fontId="18" fillId="2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6" fillId="0" borderId="17" xfId="0" applyFont="1" applyBorder="1" applyAlignment="1" applyProtection="1">
      <alignment horizontal="center" vertical="center" textRotation="90" wrapText="1"/>
      <protection locked="0"/>
    </xf>
    <xf numFmtId="0" fontId="26" fillId="0" borderId="9" xfId="0" applyFont="1" applyBorder="1" applyAlignment="1" applyProtection="1">
      <alignment horizontal="center" vertical="center" textRotation="90" wrapText="1"/>
      <protection locked="0"/>
    </xf>
    <xf numFmtId="0" fontId="26" fillId="0" borderId="6" xfId="0" applyFont="1" applyBorder="1" applyAlignment="1" applyProtection="1">
      <alignment horizontal="center" vertical="center" textRotation="90" wrapText="1"/>
      <protection locked="0"/>
    </xf>
    <xf numFmtId="164" fontId="26" fillId="0" borderId="2" xfId="0" applyNumberFormat="1" applyFont="1" applyBorder="1" applyAlignment="1" applyProtection="1">
      <alignment horizontal="center" vertical="center" wrapText="1"/>
      <protection locked="0"/>
    </xf>
    <xf numFmtId="164" fontId="28" fillId="0" borderId="7" xfId="0" applyNumberFormat="1" applyFont="1" applyBorder="1" applyAlignment="1" applyProtection="1">
      <alignment horizontal="center" vertical="center"/>
      <protection locked="0"/>
    </xf>
    <xf numFmtId="164" fontId="28" fillId="0" borderId="8" xfId="0" applyNumberFormat="1" applyFont="1" applyBorder="1" applyProtection="1">
      <protection locked="0"/>
    </xf>
    <xf numFmtId="164" fontId="27" fillId="0" borderId="17" xfId="0" applyNumberFormat="1" applyFont="1" applyBorder="1" applyAlignment="1" applyProtection="1">
      <alignment horizontal="center" vertical="center" wrapText="1"/>
      <protection locked="0"/>
    </xf>
    <xf numFmtId="164" fontId="27" fillId="0" borderId="9" xfId="0" applyNumberFormat="1" applyFont="1" applyBorder="1" applyAlignment="1" applyProtection="1">
      <alignment horizontal="center" vertical="center" wrapText="1"/>
      <protection locked="0"/>
    </xf>
    <xf numFmtId="164" fontId="27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1" fillId="3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165" fontId="30" fillId="0" borderId="11" xfId="0" applyNumberFormat="1" applyFont="1" applyBorder="1" applyAlignment="1" applyProtection="1">
      <alignment horizontal="left" wrapText="1"/>
      <protection locked="0"/>
    </xf>
    <xf numFmtId="165" fontId="30" fillId="0" borderId="13" xfId="0" applyNumberFormat="1" applyFont="1" applyBorder="1" applyAlignment="1" applyProtection="1">
      <alignment horizontal="left" wrapText="1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165" fontId="30" fillId="0" borderId="9" xfId="0" applyNumberFormat="1" applyFont="1" applyBorder="1" applyAlignment="1" applyProtection="1">
      <alignment horizontal="left" wrapText="1"/>
      <protection locked="0"/>
    </xf>
    <xf numFmtId="49" fontId="28" fillId="0" borderId="11" xfId="0" applyNumberFormat="1" applyFont="1" applyBorder="1" applyAlignment="1" applyProtection="1">
      <alignment horizontal="center"/>
      <protection locked="0"/>
    </xf>
    <xf numFmtId="49" fontId="28" fillId="0" borderId="9" xfId="0" applyNumberFormat="1" applyFont="1" applyBorder="1" applyAlignment="1" applyProtection="1">
      <alignment horizontal="center"/>
      <protection locked="0"/>
    </xf>
    <xf numFmtId="49" fontId="28" fillId="0" borderId="13" xfId="0" applyNumberFormat="1" applyFont="1" applyBorder="1" applyAlignment="1" applyProtection="1">
      <alignment horizontal="center"/>
      <protection locked="0"/>
    </xf>
    <xf numFmtId="49" fontId="28" fillId="0" borderId="11" xfId="0" applyNumberFormat="1" applyFont="1" applyBorder="1" applyAlignment="1" applyProtection="1">
      <alignment horizontal="center" vertical="center"/>
      <protection locked="0"/>
    </xf>
    <xf numFmtId="49" fontId="28" fillId="0" borderId="9" xfId="0" applyNumberFormat="1" applyFont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165" fontId="30" fillId="0" borderId="11" xfId="0" applyNumberFormat="1" applyFont="1" applyBorder="1" applyAlignment="1" applyProtection="1">
      <alignment horizontal="left" vertical="center" wrapText="1"/>
      <protection locked="0"/>
    </xf>
    <xf numFmtId="165" fontId="30" fillId="0" borderId="9" xfId="0" applyNumberFormat="1" applyFont="1" applyBorder="1" applyAlignment="1" applyProtection="1">
      <alignment horizontal="left" vertical="center" wrapText="1"/>
      <protection locked="0"/>
    </xf>
    <xf numFmtId="165" fontId="30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165" fontId="30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165" fontId="30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164" fontId="19" fillId="0" borderId="10" xfId="0" applyNumberFormat="1" applyFont="1" applyBorder="1" applyAlignment="1">
      <alignment horizontal="center" vertical="center" wrapText="1"/>
    </xf>
    <xf numFmtId="164" fontId="19" fillId="3" borderId="1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 vertical="center" textRotation="90" wrapText="1"/>
      <protection locked="0"/>
    </xf>
    <xf numFmtId="0" fontId="25" fillId="0" borderId="9" xfId="0" applyFont="1" applyBorder="1" applyAlignment="1" applyProtection="1">
      <alignment horizontal="center" vertical="center" textRotation="90" wrapText="1"/>
      <protection locked="0"/>
    </xf>
    <xf numFmtId="0" fontId="25" fillId="0" borderId="6" xfId="0" applyFont="1" applyBorder="1" applyAlignment="1" applyProtection="1">
      <alignment horizontal="center" vertical="center" textRotation="90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Protection="1"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Border="1" applyAlignment="1">
      <alignment horizontal="center" vertical="center" wrapText="1"/>
    </xf>
    <xf numFmtId="164" fontId="17" fillId="2" borderId="10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right" vertical="center" wrapText="1"/>
    </xf>
  </cellXfs>
  <cellStyles count="4">
    <cellStyle name="Įprastas" xfId="0" builtinId="0"/>
    <cellStyle name="Įprastas 2" xfId="1" xr:uid="{00000000-0005-0000-0000-000000000000}"/>
    <cellStyle name="Įprastas 3" xfId="2" xr:uid="{00000000-0005-0000-0000-000001000000}"/>
    <cellStyle name="Įprastas 3 2" xfId="3" xr:uid="{00000000-0005-0000-0000-000002000000}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8"/>
  <sheetViews>
    <sheetView topLeftCell="A38" zoomScale="120" zoomScaleNormal="120" workbookViewId="0">
      <selection activeCell="C83" sqref="C83"/>
    </sheetView>
  </sheetViews>
  <sheetFormatPr defaultRowHeight="14.5" x14ac:dyDescent="0.35"/>
  <cols>
    <col min="1" max="1" width="8" style="6" customWidth="1"/>
    <col min="2" max="2" width="82.1796875" customWidth="1"/>
    <col min="3" max="3" width="24.1796875" customWidth="1"/>
  </cols>
  <sheetData>
    <row r="1" spans="1:3" x14ac:dyDescent="0.35">
      <c r="C1" s="15" t="s">
        <v>54</v>
      </c>
    </row>
    <row r="2" spans="1:3" x14ac:dyDescent="0.35">
      <c r="C2" s="90" t="s">
        <v>129</v>
      </c>
    </row>
    <row r="3" spans="1:3" ht="19.5" customHeight="1" x14ac:dyDescent="0.35">
      <c r="C3" s="90" t="s">
        <v>134</v>
      </c>
    </row>
    <row r="4" spans="1:3" ht="12" customHeight="1" x14ac:dyDescent="0.35">
      <c r="C4" s="90" t="s">
        <v>128</v>
      </c>
    </row>
    <row r="5" spans="1:3" ht="12" customHeight="1" x14ac:dyDescent="0.35">
      <c r="C5" s="90" t="s">
        <v>55</v>
      </c>
    </row>
    <row r="6" spans="1:3" ht="35.25" customHeight="1" x14ac:dyDescent="0.35">
      <c r="A6" s="251" t="s">
        <v>122</v>
      </c>
      <c r="B6" s="251"/>
      <c r="C6" s="251"/>
    </row>
    <row r="7" spans="1:3" ht="35.25" customHeight="1" thickBot="1" x14ac:dyDescent="0.4">
      <c r="A7" s="106"/>
      <c r="B7" s="106"/>
      <c r="C7" s="97" t="s">
        <v>74</v>
      </c>
    </row>
    <row r="8" spans="1:3" s="32" customFormat="1" ht="29.25" customHeight="1" x14ac:dyDescent="0.45">
      <c r="A8" s="252" t="s">
        <v>0</v>
      </c>
      <c r="B8" s="254" t="s">
        <v>1</v>
      </c>
      <c r="C8" s="256" t="s">
        <v>135</v>
      </c>
    </row>
    <row r="9" spans="1:3" ht="46.4" customHeight="1" thickBot="1" x14ac:dyDescent="0.4">
      <c r="A9" s="253"/>
      <c r="B9" s="255"/>
      <c r="C9" s="257"/>
    </row>
    <row r="10" spans="1:3" ht="34.5" customHeight="1" thickBot="1" x14ac:dyDescent="0.4">
      <c r="A10" s="30" t="s">
        <v>2</v>
      </c>
      <c r="B10" s="31" t="s">
        <v>3</v>
      </c>
      <c r="C10" s="41">
        <f>SUM(C11,C13,C17)</f>
        <v>15089</v>
      </c>
    </row>
    <row r="11" spans="1:3" ht="33" customHeight="1" thickBot="1" x14ac:dyDescent="0.4">
      <c r="A11" s="27" t="s">
        <v>4</v>
      </c>
      <c r="B11" s="28" t="s">
        <v>5</v>
      </c>
      <c r="C11" s="42">
        <f>SUM(C12:C12)</f>
        <v>14949</v>
      </c>
    </row>
    <row r="12" spans="1:3" ht="22.4" customHeight="1" x14ac:dyDescent="0.35">
      <c r="A12" s="7" t="s">
        <v>6</v>
      </c>
      <c r="B12" s="2" t="s">
        <v>5</v>
      </c>
      <c r="C12" s="43">
        <v>14949</v>
      </c>
    </row>
    <row r="13" spans="1:3" ht="22.4" customHeight="1" thickBot="1" x14ac:dyDescent="0.4">
      <c r="A13" s="58" t="s">
        <v>7</v>
      </c>
      <c r="B13" s="1" t="s">
        <v>8</v>
      </c>
      <c r="C13" s="44">
        <f>SUM(C14:C16)</f>
        <v>118</v>
      </c>
    </row>
    <row r="14" spans="1:3" ht="26.15" customHeight="1" x14ac:dyDescent="0.35">
      <c r="A14" s="7" t="s">
        <v>9</v>
      </c>
      <c r="B14" s="3" t="s">
        <v>10</v>
      </c>
      <c r="C14" s="45">
        <v>11</v>
      </c>
    </row>
    <row r="15" spans="1:3" ht="33.75" customHeight="1" x14ac:dyDescent="0.35">
      <c r="A15" s="9" t="s">
        <v>11</v>
      </c>
      <c r="B15" s="4" t="s">
        <v>13</v>
      </c>
      <c r="C15" s="71">
        <v>2</v>
      </c>
    </row>
    <row r="16" spans="1:3" ht="30.75" customHeight="1" thickBot="1" x14ac:dyDescent="0.4">
      <c r="A16" s="10" t="s">
        <v>81</v>
      </c>
      <c r="B16" s="5" t="s">
        <v>12</v>
      </c>
      <c r="C16" s="46">
        <v>105</v>
      </c>
    </row>
    <row r="17" spans="1:3" ht="30" customHeight="1" thickBot="1" x14ac:dyDescent="0.4">
      <c r="A17" s="58" t="s">
        <v>14</v>
      </c>
      <c r="B17" s="1" t="s">
        <v>15</v>
      </c>
      <c r="C17" s="44">
        <f>SUM(C18:C18)</f>
        <v>22</v>
      </c>
    </row>
    <row r="18" spans="1:3" ht="29.25" customHeight="1" thickBot="1" x14ac:dyDescent="0.4">
      <c r="A18" s="7" t="s">
        <v>16</v>
      </c>
      <c r="B18" s="3" t="s">
        <v>17</v>
      </c>
      <c r="C18" s="45">
        <v>22</v>
      </c>
    </row>
    <row r="19" spans="1:3" s="34" customFormat="1" ht="30.65" customHeight="1" thickBot="1" x14ac:dyDescent="0.4">
      <c r="A19" s="33" t="s">
        <v>20</v>
      </c>
      <c r="B19" s="25" t="s">
        <v>85</v>
      </c>
      <c r="C19" s="48">
        <f>SUM(C20,C72)</f>
        <v>11480.529</v>
      </c>
    </row>
    <row r="20" spans="1:3" ht="33.75" customHeight="1" x14ac:dyDescent="0.35">
      <c r="A20" s="19" t="s">
        <v>21</v>
      </c>
      <c r="B20" s="20" t="s">
        <v>57</v>
      </c>
      <c r="C20" s="49">
        <f>SUM(C22,C44,C45:C45,C46,C48,C50,C69,C70)</f>
        <v>8826.241</v>
      </c>
    </row>
    <row r="21" spans="1:3" ht="23.25" customHeight="1" x14ac:dyDescent="0.35">
      <c r="A21" s="22" t="s">
        <v>58</v>
      </c>
      <c r="B21" s="23" t="s">
        <v>59</v>
      </c>
      <c r="C21" s="50">
        <f>SUM(C22,C44,C45)</f>
        <v>7547.2780000000002</v>
      </c>
    </row>
    <row r="22" spans="1:3" ht="27.75" customHeight="1" x14ac:dyDescent="0.35">
      <c r="A22" s="9" t="s">
        <v>60</v>
      </c>
      <c r="B22" s="12" t="s">
        <v>22</v>
      </c>
      <c r="C22" s="71">
        <f>SUM(C23:C43)</f>
        <v>1642.7780000000002</v>
      </c>
    </row>
    <row r="23" spans="1:3" ht="27.75" customHeight="1" x14ac:dyDescent="0.35">
      <c r="A23" s="16"/>
      <c r="B23" s="18" t="s">
        <v>23</v>
      </c>
      <c r="C23" s="51">
        <v>0.1</v>
      </c>
    </row>
    <row r="24" spans="1:3" ht="32.15" customHeight="1" x14ac:dyDescent="0.35">
      <c r="A24" s="11"/>
      <c r="B24" s="4" t="s">
        <v>98</v>
      </c>
      <c r="C24" s="76">
        <v>13.1</v>
      </c>
    </row>
    <row r="25" spans="1:3" ht="25.5" customHeight="1" x14ac:dyDescent="0.35">
      <c r="A25" s="11"/>
      <c r="B25" s="4" t="s">
        <v>24</v>
      </c>
      <c r="C25" s="76">
        <v>18.34</v>
      </c>
    </row>
    <row r="26" spans="1:3" ht="21" customHeight="1" x14ac:dyDescent="0.35">
      <c r="A26" s="11"/>
      <c r="B26" s="12" t="s">
        <v>25</v>
      </c>
      <c r="C26" s="71">
        <v>115.4</v>
      </c>
    </row>
    <row r="27" spans="1:3" ht="23.25" customHeight="1" x14ac:dyDescent="0.35">
      <c r="A27" s="11"/>
      <c r="B27" s="12" t="s">
        <v>56</v>
      </c>
      <c r="C27" s="71">
        <v>2.2999999999999998</v>
      </c>
    </row>
    <row r="28" spans="1:3" ht="23.25" customHeight="1" x14ac:dyDescent="0.35">
      <c r="A28" s="11"/>
      <c r="B28" s="12" t="s">
        <v>26</v>
      </c>
      <c r="C28" s="71">
        <v>335.6</v>
      </c>
    </row>
    <row r="29" spans="1:3" ht="26.15" customHeight="1" x14ac:dyDescent="0.35">
      <c r="A29" s="11"/>
      <c r="B29" s="12" t="s">
        <v>27</v>
      </c>
      <c r="C29" s="71">
        <v>679</v>
      </c>
    </row>
    <row r="30" spans="1:3" ht="22.5" customHeight="1" x14ac:dyDescent="0.35">
      <c r="A30" s="11"/>
      <c r="B30" s="4" t="s">
        <v>96</v>
      </c>
      <c r="C30" s="71">
        <v>16</v>
      </c>
    </row>
    <row r="31" spans="1:3" ht="22.5" customHeight="1" x14ac:dyDescent="0.35">
      <c r="A31" s="11"/>
      <c r="B31" s="4" t="s">
        <v>99</v>
      </c>
      <c r="C31" s="71">
        <v>181</v>
      </c>
    </row>
    <row r="32" spans="1:3" ht="27" customHeight="1" x14ac:dyDescent="0.35">
      <c r="A32" s="11"/>
      <c r="B32" s="4" t="s">
        <v>61</v>
      </c>
      <c r="C32" s="76">
        <v>167.5</v>
      </c>
    </row>
    <row r="33" spans="1:3" ht="25.5" customHeight="1" x14ac:dyDescent="0.35">
      <c r="A33" s="11"/>
      <c r="B33" s="4" t="s">
        <v>79</v>
      </c>
      <c r="C33" s="76">
        <v>1.7</v>
      </c>
    </row>
    <row r="34" spans="1:3" ht="25.5" customHeight="1" x14ac:dyDescent="0.35">
      <c r="A34" s="11"/>
      <c r="B34" s="4" t="s">
        <v>28</v>
      </c>
      <c r="C34" s="71">
        <v>24.8</v>
      </c>
    </row>
    <row r="35" spans="1:3" ht="35.25" customHeight="1" x14ac:dyDescent="0.35">
      <c r="A35" s="11"/>
      <c r="B35" s="4" t="s">
        <v>29</v>
      </c>
      <c r="C35" s="71">
        <v>18.600000000000001</v>
      </c>
    </row>
    <row r="36" spans="1:3" ht="24.75" customHeight="1" x14ac:dyDescent="0.35">
      <c r="A36" s="11"/>
      <c r="B36" s="4" t="s">
        <v>30</v>
      </c>
      <c r="C36" s="71">
        <v>0.3</v>
      </c>
    </row>
    <row r="37" spans="1:3" ht="31" x14ac:dyDescent="0.35">
      <c r="A37" s="11"/>
      <c r="B37" s="4" t="s">
        <v>32</v>
      </c>
      <c r="C37" s="71">
        <v>4</v>
      </c>
    </row>
    <row r="38" spans="1:3" ht="24" customHeight="1" x14ac:dyDescent="0.35">
      <c r="A38" s="11"/>
      <c r="B38" s="4" t="s">
        <v>31</v>
      </c>
      <c r="C38" s="71">
        <v>24.2</v>
      </c>
    </row>
    <row r="39" spans="1:3" ht="32.15" customHeight="1" x14ac:dyDescent="0.35">
      <c r="A39" s="11"/>
      <c r="B39" s="4" t="s">
        <v>33</v>
      </c>
      <c r="C39" s="76">
        <v>1.45</v>
      </c>
    </row>
    <row r="40" spans="1:3" ht="21" customHeight="1" x14ac:dyDescent="0.35">
      <c r="A40" s="11"/>
      <c r="B40" s="4" t="s">
        <v>34</v>
      </c>
      <c r="C40" s="76">
        <v>6.1</v>
      </c>
    </row>
    <row r="41" spans="1:3" ht="29.25" customHeight="1" x14ac:dyDescent="0.35">
      <c r="A41" s="11"/>
      <c r="B41" s="4" t="s">
        <v>109</v>
      </c>
      <c r="C41" s="76">
        <v>1.0820000000000001</v>
      </c>
    </row>
    <row r="42" spans="1:3" ht="29.25" customHeight="1" x14ac:dyDescent="0.35">
      <c r="A42" s="11"/>
      <c r="B42" s="4" t="s">
        <v>35</v>
      </c>
      <c r="C42" s="71">
        <v>9.4</v>
      </c>
    </row>
    <row r="43" spans="1:3" ht="49" customHeight="1" x14ac:dyDescent="0.35">
      <c r="A43" s="17"/>
      <c r="B43" s="4" t="s">
        <v>116</v>
      </c>
      <c r="C43" s="102">
        <v>22.806000000000001</v>
      </c>
    </row>
    <row r="44" spans="1:3" ht="36" customHeight="1" x14ac:dyDescent="0.35">
      <c r="A44" s="17" t="s">
        <v>62</v>
      </c>
      <c r="B44" s="38" t="s">
        <v>97</v>
      </c>
      <c r="C44" s="51">
        <v>5876.9</v>
      </c>
    </row>
    <row r="45" spans="1:3" ht="36" customHeight="1" thickBot="1" x14ac:dyDescent="0.4">
      <c r="A45" s="9" t="s">
        <v>63</v>
      </c>
      <c r="B45" s="37" t="s">
        <v>37</v>
      </c>
      <c r="C45" s="71">
        <v>27.6</v>
      </c>
    </row>
    <row r="46" spans="1:3" s="34" customFormat="1" ht="48.65" customHeight="1" thickBot="1" x14ac:dyDescent="0.4">
      <c r="A46" s="67" t="s">
        <v>64</v>
      </c>
      <c r="B46" s="68" t="s">
        <v>95</v>
      </c>
      <c r="C46" s="103">
        <v>252.46199999999999</v>
      </c>
    </row>
    <row r="47" spans="1:3" s="34" customFormat="1" ht="28.5" customHeight="1" thickBot="1" x14ac:dyDescent="0.4">
      <c r="A47" s="21"/>
      <c r="B47" s="79" t="s">
        <v>78</v>
      </c>
      <c r="C47" s="64">
        <v>8.08</v>
      </c>
    </row>
    <row r="48" spans="1:3" s="34" customFormat="1" ht="47.15" hidden="1" customHeight="1" thickBot="1" x14ac:dyDescent="0.4">
      <c r="A48" s="21" t="s">
        <v>75</v>
      </c>
      <c r="B48" s="77" t="s">
        <v>108</v>
      </c>
      <c r="C48" s="52">
        <f>SUM(C49)</f>
        <v>0</v>
      </c>
    </row>
    <row r="49" spans="1:3" s="34" customFormat="1" ht="28.5" hidden="1" customHeight="1" thickBot="1" x14ac:dyDescent="0.4">
      <c r="A49" s="21"/>
      <c r="B49" s="78" t="s">
        <v>84</v>
      </c>
      <c r="C49" s="95">
        <v>0</v>
      </c>
    </row>
    <row r="50" spans="1:3" s="34" customFormat="1" ht="28.5" customHeight="1" thickBot="1" x14ac:dyDescent="0.4">
      <c r="A50" s="21" t="s">
        <v>75</v>
      </c>
      <c r="B50" s="63" t="s">
        <v>107</v>
      </c>
      <c r="C50" s="104">
        <f>SUM(C53:C68)</f>
        <v>930.50099999999998</v>
      </c>
    </row>
    <row r="51" spans="1:3" s="34" customFormat="1" ht="77.5" hidden="1" customHeight="1" x14ac:dyDescent="0.35">
      <c r="A51" s="60"/>
      <c r="B51" s="61" t="s">
        <v>80</v>
      </c>
      <c r="C51" s="62"/>
    </row>
    <row r="52" spans="1:3" s="34" customFormat="1" ht="28.5" hidden="1" customHeight="1" x14ac:dyDescent="0.35">
      <c r="A52" s="24"/>
      <c r="B52" s="61" t="s">
        <v>83</v>
      </c>
      <c r="C52" s="65"/>
    </row>
    <row r="53" spans="1:3" s="29" customFormat="1" ht="53.5" customHeight="1" x14ac:dyDescent="0.35">
      <c r="A53" s="258"/>
      <c r="B53" s="66" t="s">
        <v>115</v>
      </c>
      <c r="C53" s="99">
        <v>56.6</v>
      </c>
    </row>
    <row r="54" spans="1:3" s="29" customFormat="1" ht="27" customHeight="1" x14ac:dyDescent="0.35">
      <c r="A54" s="258"/>
      <c r="B54" s="66" t="s">
        <v>117</v>
      </c>
      <c r="C54" s="99">
        <v>97.8</v>
      </c>
    </row>
    <row r="55" spans="1:3" s="29" customFormat="1" ht="36.65" customHeight="1" x14ac:dyDescent="0.35">
      <c r="A55" s="258"/>
      <c r="B55" s="66" t="s">
        <v>126</v>
      </c>
      <c r="C55" s="99">
        <v>7.5359999999999996</v>
      </c>
    </row>
    <row r="56" spans="1:3" s="29" customFormat="1" ht="37.4" customHeight="1" x14ac:dyDescent="0.35">
      <c r="A56" s="258"/>
      <c r="B56" s="66" t="s">
        <v>118</v>
      </c>
      <c r="C56" s="99">
        <v>21.277999999999999</v>
      </c>
    </row>
    <row r="57" spans="1:3" s="29" customFormat="1" ht="45" customHeight="1" x14ac:dyDescent="0.35">
      <c r="A57" s="258"/>
      <c r="B57" s="66" t="s">
        <v>120</v>
      </c>
      <c r="C57" s="99">
        <v>14</v>
      </c>
    </row>
    <row r="58" spans="1:3" s="29" customFormat="1" ht="45" customHeight="1" x14ac:dyDescent="0.35">
      <c r="A58" s="258"/>
      <c r="B58" s="66" t="s">
        <v>121</v>
      </c>
      <c r="C58" s="99">
        <v>7.5</v>
      </c>
    </row>
    <row r="59" spans="1:3" s="29" customFormat="1" ht="45" customHeight="1" x14ac:dyDescent="0.35">
      <c r="A59" s="258"/>
      <c r="B59" s="66" t="s">
        <v>123</v>
      </c>
      <c r="C59" s="99">
        <v>11</v>
      </c>
    </row>
    <row r="60" spans="1:3" s="29" customFormat="1" ht="45" customHeight="1" x14ac:dyDescent="0.35">
      <c r="A60" s="258"/>
      <c r="B60" s="66" t="s">
        <v>125</v>
      </c>
      <c r="C60" s="99">
        <v>14.95</v>
      </c>
    </row>
    <row r="61" spans="1:3" s="29" customFormat="1" ht="60" customHeight="1" x14ac:dyDescent="0.35">
      <c r="A61" s="258"/>
      <c r="B61" s="66" t="s">
        <v>119</v>
      </c>
      <c r="C61" s="105">
        <v>3.5579999999999998</v>
      </c>
    </row>
    <row r="62" spans="1:3" s="29" customFormat="1" ht="39" customHeight="1" x14ac:dyDescent="0.35">
      <c r="A62" s="258"/>
      <c r="B62" s="66" t="s">
        <v>132</v>
      </c>
      <c r="C62" s="105">
        <v>613.5</v>
      </c>
    </row>
    <row r="63" spans="1:3" ht="60" customHeight="1" x14ac:dyDescent="0.35">
      <c r="A63" s="258"/>
      <c r="B63" s="66" t="s">
        <v>133</v>
      </c>
      <c r="C63" s="105">
        <v>1.038</v>
      </c>
    </row>
    <row r="64" spans="1:3" s="29" customFormat="1" ht="40" customHeight="1" x14ac:dyDescent="0.35">
      <c r="A64" s="258"/>
      <c r="B64" s="66" t="s">
        <v>131</v>
      </c>
      <c r="C64" s="105">
        <v>30.024000000000001</v>
      </c>
    </row>
    <row r="65" spans="1:3" s="29" customFormat="1" ht="40" customHeight="1" x14ac:dyDescent="0.35">
      <c r="A65" s="258"/>
      <c r="B65" s="66" t="s">
        <v>136</v>
      </c>
      <c r="C65" s="105">
        <v>4.8099999999999996</v>
      </c>
    </row>
    <row r="66" spans="1:3" s="29" customFormat="1" ht="40" customHeight="1" x14ac:dyDescent="0.35">
      <c r="A66" s="258"/>
      <c r="B66" s="66" t="s">
        <v>137</v>
      </c>
      <c r="C66" s="105">
        <v>3.5049999999999999</v>
      </c>
    </row>
    <row r="67" spans="1:3" s="29" customFormat="1" ht="40" customHeight="1" x14ac:dyDescent="0.35">
      <c r="A67" s="258"/>
      <c r="B67" s="66" t="s">
        <v>138</v>
      </c>
      <c r="C67" s="105">
        <v>30.032</v>
      </c>
    </row>
    <row r="68" spans="1:3" s="29" customFormat="1" ht="39" customHeight="1" thickBot="1" x14ac:dyDescent="0.4">
      <c r="A68" s="259"/>
      <c r="B68" s="66" t="s">
        <v>127</v>
      </c>
      <c r="C68" s="108">
        <v>13.37</v>
      </c>
    </row>
    <row r="69" spans="1:3" s="34" customFormat="1" ht="48" customHeight="1" thickBot="1" x14ac:dyDescent="0.4">
      <c r="A69" s="67" t="s">
        <v>100</v>
      </c>
      <c r="B69" s="56" t="s">
        <v>73</v>
      </c>
      <c r="C69" s="91">
        <v>96</v>
      </c>
    </row>
    <row r="70" spans="1:3" ht="9" hidden="1" customHeight="1" x14ac:dyDescent="0.35">
      <c r="A70" s="84" t="s">
        <v>104</v>
      </c>
      <c r="B70" s="89" t="s">
        <v>101</v>
      </c>
      <c r="C70" s="86">
        <f>SUM(C71)</f>
        <v>0</v>
      </c>
    </row>
    <row r="71" spans="1:3" ht="9" hidden="1" customHeight="1" thickBot="1" x14ac:dyDescent="0.4">
      <c r="A71" s="21"/>
      <c r="B71" s="92" t="s">
        <v>103</v>
      </c>
      <c r="C71" s="65"/>
    </row>
    <row r="72" spans="1:3" s="32" customFormat="1" ht="20.5" customHeight="1" thickBot="1" x14ac:dyDescent="0.5">
      <c r="A72" s="13" t="s">
        <v>36</v>
      </c>
      <c r="B72" s="35" t="s">
        <v>130</v>
      </c>
      <c r="C72" s="40">
        <f>SUM(C73,C74,C76,C80,C81)</f>
        <v>2654.288</v>
      </c>
    </row>
    <row r="73" spans="1:3" ht="29.5" customHeight="1" thickBot="1" x14ac:dyDescent="0.4">
      <c r="A73" s="82" t="s">
        <v>65</v>
      </c>
      <c r="B73" s="83" t="s">
        <v>94</v>
      </c>
      <c r="C73" s="107">
        <v>101.90600000000001</v>
      </c>
    </row>
    <row r="74" spans="1:3" ht="9" hidden="1" customHeight="1" x14ac:dyDescent="0.35">
      <c r="A74" s="84" t="s">
        <v>72</v>
      </c>
      <c r="B74" s="85" t="s">
        <v>108</v>
      </c>
      <c r="C74" s="86">
        <f>SUM(C75:C75)</f>
        <v>0</v>
      </c>
    </row>
    <row r="75" spans="1:3" ht="9" hidden="1" customHeight="1" thickBot="1" x14ac:dyDescent="0.4">
      <c r="A75" s="8"/>
      <c r="B75" s="73" t="s">
        <v>84</v>
      </c>
      <c r="C75" s="96"/>
    </row>
    <row r="76" spans="1:3" ht="9" hidden="1" customHeight="1" x14ac:dyDescent="0.35">
      <c r="A76" s="88" t="s">
        <v>82</v>
      </c>
      <c r="B76" s="89" t="s">
        <v>110</v>
      </c>
      <c r="C76" s="86">
        <f>SUM(C77:C79)</f>
        <v>0</v>
      </c>
    </row>
    <row r="77" spans="1:3" ht="9" hidden="1" customHeight="1" x14ac:dyDescent="0.35">
      <c r="A77" s="82"/>
      <c r="B77" s="12" t="s">
        <v>102</v>
      </c>
      <c r="C77" s="87"/>
    </row>
    <row r="78" spans="1:3" ht="9" hidden="1" customHeight="1" x14ac:dyDescent="0.35">
      <c r="A78" s="82"/>
      <c r="B78" s="12" t="s">
        <v>38</v>
      </c>
      <c r="C78" s="71"/>
    </row>
    <row r="79" spans="1:3" ht="9" hidden="1" customHeight="1" thickBot="1" x14ac:dyDescent="0.4">
      <c r="A79" s="8"/>
      <c r="B79" s="80" t="s">
        <v>103</v>
      </c>
      <c r="C79" s="74">
        <v>0</v>
      </c>
    </row>
    <row r="80" spans="1:3" ht="51.65" customHeight="1" thickBot="1" x14ac:dyDescent="0.4">
      <c r="A80" s="55" t="s">
        <v>72</v>
      </c>
      <c r="B80" s="56" t="s">
        <v>73</v>
      </c>
      <c r="C80" s="72">
        <v>810.3</v>
      </c>
    </row>
    <row r="81" spans="1:4" ht="30.65" customHeight="1" thickBot="1" x14ac:dyDescent="0.4">
      <c r="A81" s="55" t="s">
        <v>82</v>
      </c>
      <c r="B81" s="77" t="s">
        <v>107</v>
      </c>
      <c r="C81" s="72">
        <f>SUM(C82:C85)</f>
        <v>1742.0820000000001</v>
      </c>
    </row>
    <row r="82" spans="1:4" ht="43" customHeight="1" x14ac:dyDescent="0.35">
      <c r="A82" s="249"/>
      <c r="B82" s="66" t="s">
        <v>119</v>
      </c>
      <c r="C82" s="101">
        <v>285.05399999999997</v>
      </c>
    </row>
    <row r="83" spans="1:4" ht="32.5" customHeight="1" x14ac:dyDescent="0.35">
      <c r="A83" s="249"/>
      <c r="B83" s="61" t="s">
        <v>124</v>
      </c>
      <c r="C83" s="100">
        <v>1291.1980000000001</v>
      </c>
    </row>
    <row r="84" spans="1:4" ht="32.5" customHeight="1" x14ac:dyDescent="0.35">
      <c r="A84" s="249"/>
      <c r="B84" s="66" t="s">
        <v>132</v>
      </c>
      <c r="C84" s="109">
        <v>124.2</v>
      </c>
    </row>
    <row r="85" spans="1:4" ht="33.65" customHeight="1" thickBot="1" x14ac:dyDescent="0.4">
      <c r="A85" s="250"/>
      <c r="B85" s="66" t="s">
        <v>127</v>
      </c>
      <c r="C85" s="108">
        <v>41.63</v>
      </c>
    </row>
    <row r="86" spans="1:4" ht="27.75" customHeight="1" thickBot="1" x14ac:dyDescent="0.4">
      <c r="A86" s="33" t="s">
        <v>39</v>
      </c>
      <c r="B86" s="25" t="s">
        <v>40</v>
      </c>
      <c r="C86" s="48">
        <f>SUM(C87,C92,C99,C98)</f>
        <v>1734.5</v>
      </c>
    </row>
    <row r="87" spans="1:4" ht="26.25" customHeight="1" thickBot="1" x14ac:dyDescent="0.4">
      <c r="A87" s="58" t="s">
        <v>41</v>
      </c>
      <c r="B87" s="1" t="s">
        <v>42</v>
      </c>
      <c r="C87" s="44">
        <f>SUM(C88:C91)</f>
        <v>80</v>
      </c>
    </row>
    <row r="88" spans="1:4" ht="30" customHeight="1" x14ac:dyDescent="0.35">
      <c r="A88" s="7" t="s">
        <v>43</v>
      </c>
      <c r="B88" s="4" t="s">
        <v>86</v>
      </c>
      <c r="C88" s="45">
        <v>65</v>
      </c>
    </row>
    <row r="89" spans="1:4" ht="30" customHeight="1" x14ac:dyDescent="0.35">
      <c r="A89" s="9" t="s">
        <v>44</v>
      </c>
      <c r="B89" s="18" t="s">
        <v>77</v>
      </c>
      <c r="C89" s="51">
        <v>0</v>
      </c>
    </row>
    <row r="90" spans="1:4" ht="30" customHeight="1" x14ac:dyDescent="0.35">
      <c r="A90" s="9" t="s">
        <v>45</v>
      </c>
      <c r="B90" s="4" t="s">
        <v>87</v>
      </c>
      <c r="C90" s="71">
        <v>0.8</v>
      </c>
    </row>
    <row r="91" spans="1:4" ht="30" customHeight="1" thickBot="1" x14ac:dyDescent="0.4">
      <c r="A91" s="10" t="s">
        <v>46</v>
      </c>
      <c r="B91" s="5" t="s">
        <v>66</v>
      </c>
      <c r="C91" s="46">
        <v>14.2</v>
      </c>
    </row>
    <row r="92" spans="1:4" ht="27.75" customHeight="1" thickBot="1" x14ac:dyDescent="0.4">
      <c r="A92" s="57" t="s">
        <v>47</v>
      </c>
      <c r="B92" s="59" t="s">
        <v>48</v>
      </c>
      <c r="C92" s="53">
        <f>SUM(C93:C97)</f>
        <v>1614.7</v>
      </c>
      <c r="D92" s="98"/>
    </row>
    <row r="93" spans="1:4" s="32" customFormat="1" ht="27.75" customHeight="1" x14ac:dyDescent="0.45">
      <c r="A93" s="7" t="s">
        <v>49</v>
      </c>
      <c r="B93" s="2" t="s">
        <v>113</v>
      </c>
      <c r="C93" s="75">
        <v>86.6</v>
      </c>
    </row>
    <row r="94" spans="1:4" s="32" customFormat="1" ht="23.9" customHeight="1" x14ac:dyDescent="0.45">
      <c r="A94" s="9" t="s">
        <v>50</v>
      </c>
      <c r="B94" s="38" t="s">
        <v>88</v>
      </c>
      <c r="C94" s="76">
        <v>151.9</v>
      </c>
    </row>
    <row r="95" spans="1:4" s="32" customFormat="1" ht="23.9" customHeight="1" x14ac:dyDescent="0.45">
      <c r="A95" s="16" t="s">
        <v>51</v>
      </c>
      <c r="B95" s="81" t="s">
        <v>67</v>
      </c>
      <c r="C95" s="47">
        <v>719</v>
      </c>
    </row>
    <row r="96" spans="1:4" ht="29.9" customHeight="1" x14ac:dyDescent="0.35">
      <c r="A96" s="16" t="s">
        <v>89</v>
      </c>
      <c r="B96" s="4" t="s">
        <v>18</v>
      </c>
      <c r="C96" s="71">
        <v>3.2</v>
      </c>
    </row>
    <row r="97" spans="1:3" ht="23.25" customHeight="1" thickBot="1" x14ac:dyDescent="0.4">
      <c r="A97" s="10" t="s">
        <v>90</v>
      </c>
      <c r="B97" s="5" t="s">
        <v>19</v>
      </c>
      <c r="C97" s="46">
        <v>654</v>
      </c>
    </row>
    <row r="98" spans="1:3" ht="23.25" hidden="1" customHeight="1" x14ac:dyDescent="0.35">
      <c r="A98" s="58" t="s">
        <v>52</v>
      </c>
      <c r="B98" s="1" t="s">
        <v>105</v>
      </c>
      <c r="C98" s="44">
        <v>0</v>
      </c>
    </row>
    <row r="99" spans="1:3" s="54" customFormat="1" ht="27" hidden="1" customHeight="1" thickBot="1" x14ac:dyDescent="0.4">
      <c r="A99" s="58" t="s">
        <v>114</v>
      </c>
      <c r="B99" s="1" t="s">
        <v>53</v>
      </c>
      <c r="C99" s="44">
        <v>39.799999999999997</v>
      </c>
    </row>
    <row r="100" spans="1:3" ht="28.5" customHeight="1" thickBot="1" x14ac:dyDescent="0.4">
      <c r="A100" s="30" t="s">
        <v>69</v>
      </c>
      <c r="B100" s="31" t="s">
        <v>68</v>
      </c>
      <c r="C100" s="41">
        <v>60</v>
      </c>
    </row>
    <row r="101" spans="1:3" ht="15.5" x14ac:dyDescent="0.35">
      <c r="A101" s="7" t="s">
        <v>91</v>
      </c>
      <c r="B101" s="3" t="s">
        <v>92</v>
      </c>
      <c r="C101" s="93"/>
    </row>
    <row r="102" spans="1:3" ht="16" thickBot="1" x14ac:dyDescent="0.4">
      <c r="A102" s="8" t="s">
        <v>106</v>
      </c>
      <c r="B102" s="80" t="s">
        <v>93</v>
      </c>
      <c r="C102" s="94">
        <v>61</v>
      </c>
    </row>
    <row r="103" spans="1:3" ht="18" thickBot="1" x14ac:dyDescent="0.4">
      <c r="A103" s="14"/>
      <c r="B103" s="25" t="s">
        <v>70</v>
      </c>
      <c r="C103" s="48">
        <f>SUM(C86,C19,C10,C100)</f>
        <v>28364.029000000002</v>
      </c>
    </row>
    <row r="104" spans="1:3" ht="18" thickBot="1" x14ac:dyDescent="0.4">
      <c r="A104" s="39" t="s">
        <v>76</v>
      </c>
      <c r="B104" s="69" t="s">
        <v>111</v>
      </c>
      <c r="C104" s="44">
        <v>5952.3649999999998</v>
      </c>
    </row>
    <row r="105" spans="1:3" ht="20.5" thickBot="1" x14ac:dyDescent="0.4">
      <c r="A105" s="13"/>
      <c r="B105" s="26" t="s">
        <v>112</v>
      </c>
      <c r="C105" s="48">
        <f>SUM(C103:C104)</f>
        <v>34316.394</v>
      </c>
    </row>
    <row r="106" spans="1:3" ht="15.5" thickBot="1" x14ac:dyDescent="0.4">
      <c r="A106" s="13"/>
      <c r="B106" s="35" t="s">
        <v>71</v>
      </c>
      <c r="C106" s="40">
        <v>760.21799999999996</v>
      </c>
    </row>
    <row r="107" spans="1:3" x14ac:dyDescent="0.35">
      <c r="B107" s="36"/>
    </row>
    <row r="108" spans="1:3" x14ac:dyDescent="0.35">
      <c r="C108" s="70">
        <f>SUM(C105:C106)</f>
        <v>35076.612000000001</v>
      </c>
    </row>
  </sheetData>
  <mergeCells count="6">
    <mergeCell ref="A82:A85"/>
    <mergeCell ref="A6:C6"/>
    <mergeCell ref="A8:A9"/>
    <mergeCell ref="B8:B9"/>
    <mergeCell ref="C8:C9"/>
    <mergeCell ref="A53:A68"/>
  </mergeCells>
  <pageMargins left="0.9055118110236221" right="0.11811023622047245" top="0.55118110236220474" bottom="0.55118110236220474" header="0.31496062992125984" footer="0.31496062992125984"/>
  <pageSetup paperSize="9" scale="6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5"/>
  <sheetViews>
    <sheetView tabSelected="1" topLeftCell="A4" workbookViewId="0">
      <selection activeCell="B22" sqref="B22"/>
    </sheetView>
  </sheetViews>
  <sheetFormatPr defaultRowHeight="14.5" x14ac:dyDescent="0.35"/>
  <cols>
    <col min="1" max="1" width="8" style="6" customWidth="1"/>
    <col min="2" max="2" width="82.1796875" customWidth="1"/>
    <col min="3" max="3" width="6.54296875" customWidth="1"/>
    <col min="4" max="4" width="6.453125" customWidth="1"/>
    <col min="5" max="5" width="11.1796875" customWidth="1"/>
    <col min="6" max="6" width="10.453125" customWidth="1"/>
  </cols>
  <sheetData>
    <row r="1" spans="1:6" hidden="1" x14ac:dyDescent="0.35">
      <c r="C1" s="15" t="s">
        <v>54</v>
      </c>
    </row>
    <row r="2" spans="1:6" hidden="1" x14ac:dyDescent="0.35">
      <c r="C2" s="90" t="s">
        <v>140</v>
      </c>
    </row>
    <row r="3" spans="1:6" hidden="1" x14ac:dyDescent="0.35">
      <c r="C3" s="90" t="s">
        <v>55</v>
      </c>
    </row>
    <row r="4" spans="1:6" x14ac:dyDescent="0.35">
      <c r="C4" s="90"/>
    </row>
    <row r="5" spans="1:6" ht="25.4" customHeight="1" x14ac:dyDescent="0.35">
      <c r="A5" s="251" t="s">
        <v>139</v>
      </c>
      <c r="B5" s="251"/>
      <c r="C5" s="251"/>
      <c r="D5" s="251"/>
      <c r="E5" s="251"/>
      <c r="F5" s="251"/>
    </row>
    <row r="6" spans="1:6" ht="15.5" thickBot="1" x14ac:dyDescent="0.4">
      <c r="A6" s="110"/>
      <c r="B6" s="110"/>
      <c r="C6" s="115"/>
      <c r="F6" s="115" t="s">
        <v>74</v>
      </c>
    </row>
    <row r="7" spans="1:6" ht="14.5" customHeight="1" thickBot="1" x14ac:dyDescent="0.4">
      <c r="A7" s="270" t="s">
        <v>0</v>
      </c>
      <c r="B7" s="271" t="s">
        <v>1</v>
      </c>
      <c r="C7" s="275" t="s">
        <v>141</v>
      </c>
      <c r="D7" s="275"/>
      <c r="E7" s="275"/>
      <c r="F7" s="275"/>
    </row>
    <row r="8" spans="1:6" ht="15" customHeight="1" thickBot="1" x14ac:dyDescent="0.4">
      <c r="A8" s="270"/>
      <c r="B8" s="271"/>
      <c r="C8" s="275"/>
      <c r="D8" s="275"/>
      <c r="E8" s="275"/>
      <c r="F8" s="275"/>
    </row>
    <row r="9" spans="1:6" ht="18" thickBot="1" x14ac:dyDescent="0.4">
      <c r="A9" s="244" t="s">
        <v>2</v>
      </c>
      <c r="B9" s="245" t="s">
        <v>3</v>
      </c>
      <c r="C9" s="276">
        <f>SUM(C10,C13,C17)</f>
        <v>18217.400000000001</v>
      </c>
      <c r="D9" s="276"/>
      <c r="E9" s="276"/>
      <c r="F9" s="276"/>
    </row>
    <row r="10" spans="1:6" ht="22.5" customHeight="1" thickBot="1" x14ac:dyDescent="0.4">
      <c r="A10" s="13" t="s">
        <v>4</v>
      </c>
      <c r="B10" s="113" t="s">
        <v>5</v>
      </c>
      <c r="C10" s="275">
        <f>SUM(C11:C12)</f>
        <v>17960</v>
      </c>
      <c r="D10" s="275"/>
      <c r="E10" s="275"/>
      <c r="F10" s="275"/>
    </row>
    <row r="11" spans="1:6" ht="24.65" customHeight="1" thickBot="1" x14ac:dyDescent="0.4">
      <c r="A11" s="14" t="s">
        <v>6</v>
      </c>
      <c r="B11" s="78" t="s">
        <v>142</v>
      </c>
      <c r="C11" s="277">
        <v>17949</v>
      </c>
      <c r="D11" s="277"/>
      <c r="E11" s="277"/>
      <c r="F11" s="277"/>
    </row>
    <row r="12" spans="1:6" ht="31.5" thickBot="1" x14ac:dyDescent="0.4">
      <c r="A12" s="11" t="s">
        <v>143</v>
      </c>
      <c r="B12" s="73" t="s">
        <v>144</v>
      </c>
      <c r="C12" s="277">
        <v>11</v>
      </c>
      <c r="D12" s="277"/>
      <c r="E12" s="277"/>
      <c r="F12" s="277"/>
    </row>
    <row r="13" spans="1:6" ht="15.5" thickBot="1" x14ac:dyDescent="0.4">
      <c r="A13" s="13" t="s">
        <v>7</v>
      </c>
      <c r="B13" s="113" t="s">
        <v>8</v>
      </c>
      <c r="C13" s="275">
        <f>SUM(C14:C16)</f>
        <v>235.4</v>
      </c>
      <c r="D13" s="275"/>
      <c r="E13" s="275"/>
      <c r="F13" s="275"/>
    </row>
    <row r="14" spans="1:6" ht="16" thickBot="1" x14ac:dyDescent="0.4">
      <c r="A14" s="14" t="s">
        <v>9</v>
      </c>
      <c r="B14" s="78" t="s">
        <v>10</v>
      </c>
      <c r="C14" s="277">
        <v>13.4</v>
      </c>
      <c r="D14" s="277"/>
      <c r="E14" s="277"/>
      <c r="F14" s="277"/>
    </row>
    <row r="15" spans="1:6" ht="16" thickBot="1" x14ac:dyDescent="0.4">
      <c r="A15" s="14" t="s">
        <v>11</v>
      </c>
      <c r="B15" s="78" t="s">
        <v>13</v>
      </c>
      <c r="C15" s="277">
        <v>2</v>
      </c>
      <c r="D15" s="277"/>
      <c r="E15" s="277"/>
      <c r="F15" s="277"/>
    </row>
    <row r="16" spans="1:6" ht="16" thickBot="1" x14ac:dyDescent="0.4">
      <c r="A16" s="14" t="s">
        <v>81</v>
      </c>
      <c r="B16" s="78" t="s">
        <v>12</v>
      </c>
      <c r="C16" s="277">
        <v>220</v>
      </c>
      <c r="D16" s="277"/>
      <c r="E16" s="277"/>
      <c r="F16" s="277"/>
    </row>
    <row r="17" spans="1:6" ht="15.5" thickBot="1" x14ac:dyDescent="0.4">
      <c r="A17" s="13" t="s">
        <v>14</v>
      </c>
      <c r="B17" s="113" t="s">
        <v>15</v>
      </c>
      <c r="C17" s="275">
        <f>SUM(C18:C18)</f>
        <v>22</v>
      </c>
      <c r="D17" s="275"/>
      <c r="E17" s="275"/>
      <c r="F17" s="275"/>
    </row>
    <row r="18" spans="1:6" ht="16" thickBot="1" x14ac:dyDescent="0.4">
      <c r="A18" s="14" t="s">
        <v>16</v>
      </c>
      <c r="B18" s="78" t="s">
        <v>17</v>
      </c>
      <c r="C18" s="277">
        <v>22</v>
      </c>
      <c r="D18" s="277"/>
      <c r="E18" s="277"/>
      <c r="F18" s="277"/>
    </row>
    <row r="19" spans="1:6" ht="18" thickBot="1" x14ac:dyDescent="0.4">
      <c r="A19" s="244" t="s">
        <v>20</v>
      </c>
      <c r="B19" s="245" t="s">
        <v>40</v>
      </c>
      <c r="C19" s="279">
        <f>SUM(C20,C25,C32,C31)</f>
        <v>2159.3000000000002</v>
      </c>
      <c r="D19" s="279"/>
      <c r="E19" s="279"/>
      <c r="F19" s="279"/>
    </row>
    <row r="20" spans="1:6" ht="15.5" thickBot="1" x14ac:dyDescent="0.4">
      <c r="A20" s="13" t="s">
        <v>21</v>
      </c>
      <c r="B20" s="113" t="s">
        <v>42</v>
      </c>
      <c r="C20" s="310">
        <f>SUM(C21:C24)</f>
        <v>99.5</v>
      </c>
      <c r="D20" s="310"/>
      <c r="E20" s="310"/>
      <c r="F20" s="310"/>
    </row>
    <row r="21" spans="1:6" ht="16" thickBot="1" x14ac:dyDescent="0.4">
      <c r="A21" s="14" t="s">
        <v>58</v>
      </c>
      <c r="B21" s="78" t="s">
        <v>86</v>
      </c>
      <c r="C21" s="333">
        <v>84</v>
      </c>
      <c r="D21" s="333"/>
      <c r="E21" s="333"/>
      <c r="F21" s="333"/>
    </row>
    <row r="22" spans="1:6" ht="16" thickBot="1" x14ac:dyDescent="0.4">
      <c r="A22" s="14" t="s">
        <v>64</v>
      </c>
      <c r="B22" s="78" t="s">
        <v>402</v>
      </c>
      <c r="C22" s="333">
        <v>0.5</v>
      </c>
      <c r="D22" s="333"/>
      <c r="E22" s="333"/>
      <c r="F22" s="333"/>
    </row>
    <row r="23" spans="1:6" ht="16" thickBot="1" x14ac:dyDescent="0.4">
      <c r="A23" s="14" t="s">
        <v>75</v>
      </c>
      <c r="B23" s="78" t="s">
        <v>87</v>
      </c>
      <c r="C23" s="333">
        <v>0.8</v>
      </c>
      <c r="D23" s="333"/>
      <c r="E23" s="333"/>
      <c r="F23" s="333"/>
    </row>
    <row r="24" spans="1:6" ht="16" thickBot="1" x14ac:dyDescent="0.4">
      <c r="A24" s="14" t="s">
        <v>100</v>
      </c>
      <c r="B24" s="78" t="s">
        <v>66</v>
      </c>
      <c r="C24" s="333">
        <v>14.2</v>
      </c>
      <c r="D24" s="333"/>
      <c r="E24" s="333"/>
      <c r="F24" s="333"/>
    </row>
    <row r="25" spans="1:6" ht="15.5" thickBot="1" x14ac:dyDescent="0.4">
      <c r="A25" s="13" t="s">
        <v>36</v>
      </c>
      <c r="B25" s="113" t="s">
        <v>48</v>
      </c>
      <c r="C25" s="310">
        <f>SUM(C26:C30)</f>
        <v>2047.3</v>
      </c>
      <c r="D25" s="310"/>
      <c r="E25" s="310"/>
      <c r="F25" s="310"/>
    </row>
    <row r="26" spans="1:6" ht="16" thickBot="1" x14ac:dyDescent="0.4">
      <c r="A26" s="14" t="s">
        <v>65</v>
      </c>
      <c r="B26" s="78" t="s">
        <v>113</v>
      </c>
      <c r="C26" s="334">
        <v>501.8</v>
      </c>
      <c r="D26" s="334"/>
      <c r="E26" s="334"/>
      <c r="F26" s="334"/>
    </row>
    <row r="27" spans="1:6" ht="16" thickBot="1" x14ac:dyDescent="0.4">
      <c r="A27" s="14" t="s">
        <v>72</v>
      </c>
      <c r="B27" s="78" t="s">
        <v>88</v>
      </c>
      <c r="C27" s="334">
        <v>159.69999999999999</v>
      </c>
      <c r="D27" s="334"/>
      <c r="E27" s="334"/>
      <c r="F27" s="334"/>
    </row>
    <row r="28" spans="1:6" ht="16" thickBot="1" x14ac:dyDescent="0.4">
      <c r="A28" s="14" t="s">
        <v>82</v>
      </c>
      <c r="B28" s="78" t="s">
        <v>67</v>
      </c>
      <c r="C28" s="333">
        <v>388.5</v>
      </c>
      <c r="D28" s="333"/>
      <c r="E28" s="333"/>
      <c r="F28" s="333"/>
    </row>
    <row r="29" spans="1:6" ht="16" thickBot="1" x14ac:dyDescent="0.4">
      <c r="A29" s="14" t="s">
        <v>145</v>
      </c>
      <c r="B29" s="78" t="s">
        <v>18</v>
      </c>
      <c r="C29" s="333">
        <v>8</v>
      </c>
      <c r="D29" s="333"/>
      <c r="E29" s="333"/>
      <c r="F29" s="333"/>
    </row>
    <row r="30" spans="1:6" ht="16" thickBot="1" x14ac:dyDescent="0.4">
      <c r="A30" s="14" t="s">
        <v>146</v>
      </c>
      <c r="B30" s="78" t="s">
        <v>19</v>
      </c>
      <c r="C30" s="333">
        <v>989.3</v>
      </c>
      <c r="D30" s="333"/>
      <c r="E30" s="333"/>
      <c r="F30" s="333"/>
    </row>
    <row r="31" spans="1:6" ht="15.5" thickBot="1" x14ac:dyDescent="0.4">
      <c r="A31" s="13" t="s">
        <v>147</v>
      </c>
      <c r="B31" s="113" t="s">
        <v>105</v>
      </c>
      <c r="C31" s="310">
        <v>11</v>
      </c>
      <c r="D31" s="310"/>
      <c r="E31" s="310"/>
      <c r="F31" s="310"/>
    </row>
    <row r="32" spans="1:6" ht="15.5" thickBot="1" x14ac:dyDescent="0.4">
      <c r="A32" s="13" t="s">
        <v>148</v>
      </c>
      <c r="B32" s="113" t="s">
        <v>53</v>
      </c>
      <c r="C32" s="310">
        <v>1.5</v>
      </c>
      <c r="D32" s="310"/>
      <c r="E32" s="310"/>
      <c r="F32" s="310"/>
    </row>
    <row r="33" spans="1:6" ht="18" thickBot="1" x14ac:dyDescent="0.4">
      <c r="A33" s="244" t="s">
        <v>39</v>
      </c>
      <c r="B33" s="245" t="s">
        <v>68</v>
      </c>
      <c r="C33" s="279">
        <f>SUM(C34:C35)</f>
        <v>91</v>
      </c>
      <c r="D33" s="279"/>
      <c r="E33" s="279"/>
      <c r="F33" s="279"/>
    </row>
    <row r="34" spans="1:6" ht="16" thickBot="1" x14ac:dyDescent="0.4">
      <c r="A34" s="14" t="s">
        <v>41</v>
      </c>
      <c r="B34" s="78" t="s">
        <v>92</v>
      </c>
      <c r="C34" s="333">
        <v>1</v>
      </c>
      <c r="D34" s="333"/>
      <c r="E34" s="333"/>
      <c r="F34" s="333"/>
    </row>
    <row r="35" spans="1:6" ht="16" thickBot="1" x14ac:dyDescent="0.4">
      <c r="A35" s="14" t="s">
        <v>47</v>
      </c>
      <c r="B35" s="78" t="s">
        <v>93</v>
      </c>
      <c r="C35" s="334">
        <v>90</v>
      </c>
      <c r="D35" s="334"/>
      <c r="E35" s="334"/>
      <c r="F35" s="334"/>
    </row>
    <row r="36" spans="1:6" ht="29.5" customHeight="1" thickBot="1" x14ac:dyDescent="0.4">
      <c r="A36" s="14"/>
      <c r="B36" s="25" t="s">
        <v>161</v>
      </c>
      <c r="C36" s="278">
        <f>SUM(C19,C9,C33)</f>
        <v>20467.7</v>
      </c>
      <c r="D36" s="278"/>
      <c r="E36" s="278"/>
      <c r="F36" s="278"/>
    </row>
    <row r="37" spans="1:6" ht="26.5" customHeight="1" thickBot="1" x14ac:dyDescent="0.4">
      <c r="A37" s="244" t="s">
        <v>69</v>
      </c>
      <c r="B37" s="245" t="s">
        <v>85</v>
      </c>
      <c r="C37" s="276">
        <f>SUM(C38,C64)</f>
        <v>11168.515000000001</v>
      </c>
      <c r="D37" s="276"/>
      <c r="E37" s="276"/>
      <c r="F37" s="276"/>
    </row>
    <row r="38" spans="1:6" s="29" customFormat="1" ht="34" customHeight="1" thickBot="1" x14ac:dyDescent="0.4">
      <c r="A38" s="13" t="s">
        <v>150</v>
      </c>
      <c r="B38" s="113" t="s">
        <v>149</v>
      </c>
      <c r="C38" s="275">
        <f>SUM(C39,C62,C63)</f>
        <v>8986.6370000000006</v>
      </c>
      <c r="D38" s="275"/>
      <c r="E38" s="275"/>
      <c r="F38" s="275"/>
    </row>
    <row r="39" spans="1:6" ht="16" thickBot="1" x14ac:dyDescent="0.4">
      <c r="A39" s="14" t="s">
        <v>152</v>
      </c>
      <c r="B39" s="78" t="s">
        <v>22</v>
      </c>
      <c r="C39" s="277">
        <f>SUM(C40:C55,C57:C61)</f>
        <v>1978.837</v>
      </c>
      <c r="D39" s="277"/>
      <c r="E39" s="277"/>
      <c r="F39" s="277"/>
    </row>
    <row r="40" spans="1:6" ht="16" thickBot="1" x14ac:dyDescent="0.4">
      <c r="A40" s="14"/>
      <c r="B40" s="238" t="s">
        <v>151</v>
      </c>
      <c r="C40" s="335">
        <v>0.1</v>
      </c>
      <c r="D40" s="335"/>
      <c r="E40" s="335"/>
      <c r="F40" s="335"/>
    </row>
    <row r="41" spans="1:6" ht="16" thickBot="1" x14ac:dyDescent="0.4">
      <c r="A41" s="14"/>
      <c r="B41" s="238" t="s">
        <v>98</v>
      </c>
      <c r="C41" s="336">
        <v>14.1</v>
      </c>
      <c r="D41" s="336"/>
      <c r="E41" s="336"/>
      <c r="F41" s="336"/>
    </row>
    <row r="42" spans="1:6" ht="16" thickBot="1" x14ac:dyDescent="0.4">
      <c r="A42" s="14"/>
      <c r="B42" s="238" t="s">
        <v>24</v>
      </c>
      <c r="C42" s="336">
        <v>18.8</v>
      </c>
      <c r="D42" s="336"/>
      <c r="E42" s="336"/>
      <c r="F42" s="336"/>
    </row>
    <row r="43" spans="1:6" ht="16" thickBot="1" x14ac:dyDescent="0.4">
      <c r="A43" s="14"/>
      <c r="B43" s="238" t="s">
        <v>25</v>
      </c>
      <c r="C43" s="335">
        <v>149.4</v>
      </c>
      <c r="D43" s="335"/>
      <c r="E43" s="335"/>
      <c r="F43" s="335"/>
    </row>
    <row r="44" spans="1:6" ht="16" thickBot="1" x14ac:dyDescent="0.4">
      <c r="A44" s="14"/>
      <c r="B44" s="238" t="s">
        <v>56</v>
      </c>
      <c r="C44" s="335">
        <v>2.2999999999999998</v>
      </c>
      <c r="D44" s="335"/>
      <c r="E44" s="335"/>
      <c r="F44" s="335"/>
    </row>
    <row r="45" spans="1:6" ht="16" thickBot="1" x14ac:dyDescent="0.4">
      <c r="A45" s="14"/>
      <c r="B45" s="238" t="s">
        <v>26</v>
      </c>
      <c r="C45" s="335">
        <v>372.8</v>
      </c>
      <c r="D45" s="335"/>
      <c r="E45" s="335"/>
      <c r="F45" s="335"/>
    </row>
    <row r="46" spans="1:6" ht="16" thickBot="1" x14ac:dyDescent="0.4">
      <c r="A46" s="14"/>
      <c r="B46" s="238" t="s">
        <v>27</v>
      </c>
      <c r="C46" s="335">
        <v>932.8</v>
      </c>
      <c r="D46" s="335"/>
      <c r="E46" s="335"/>
      <c r="F46" s="335"/>
    </row>
    <row r="47" spans="1:6" ht="16" thickBot="1" x14ac:dyDescent="0.4">
      <c r="A47" s="14"/>
      <c r="B47" s="238" t="s">
        <v>96</v>
      </c>
      <c r="C47" s="335">
        <v>16.3</v>
      </c>
      <c r="D47" s="335"/>
      <c r="E47" s="335"/>
      <c r="F47" s="335"/>
    </row>
    <row r="48" spans="1:6" ht="16" thickBot="1" x14ac:dyDescent="0.4">
      <c r="A48" s="14"/>
      <c r="B48" s="238" t="s">
        <v>99</v>
      </c>
      <c r="C48" s="335">
        <v>165.2</v>
      </c>
      <c r="D48" s="335"/>
      <c r="E48" s="335"/>
      <c r="F48" s="335"/>
    </row>
    <row r="49" spans="1:6" ht="16" thickBot="1" x14ac:dyDescent="0.4">
      <c r="A49" s="14"/>
      <c r="B49" s="238" t="s">
        <v>61</v>
      </c>
      <c r="C49" s="336">
        <v>187.5</v>
      </c>
      <c r="D49" s="336"/>
      <c r="E49" s="336"/>
      <c r="F49" s="336"/>
    </row>
    <row r="50" spans="1:6" ht="16" thickBot="1" x14ac:dyDescent="0.4">
      <c r="A50" s="14"/>
      <c r="B50" s="238" t="s">
        <v>79</v>
      </c>
      <c r="C50" s="336">
        <v>1.9</v>
      </c>
      <c r="D50" s="336"/>
      <c r="E50" s="336"/>
      <c r="F50" s="336"/>
    </row>
    <row r="51" spans="1:6" ht="16" thickBot="1" x14ac:dyDescent="0.4">
      <c r="A51" s="14"/>
      <c r="B51" s="238" t="s">
        <v>28</v>
      </c>
      <c r="C51" s="335">
        <v>23.7</v>
      </c>
      <c r="D51" s="335"/>
      <c r="E51" s="335"/>
      <c r="F51" s="335"/>
    </row>
    <row r="52" spans="1:6" ht="16" thickBot="1" x14ac:dyDescent="0.4">
      <c r="A52" s="14"/>
      <c r="B52" s="238" t="s">
        <v>29</v>
      </c>
      <c r="C52" s="335">
        <v>12.9</v>
      </c>
      <c r="D52" s="335"/>
      <c r="E52" s="335"/>
      <c r="F52" s="335"/>
    </row>
    <row r="53" spans="1:6" ht="16" thickBot="1" x14ac:dyDescent="0.4">
      <c r="A53" s="14"/>
      <c r="B53" s="238" t="s">
        <v>30</v>
      </c>
      <c r="C53" s="335">
        <v>0.3</v>
      </c>
      <c r="D53" s="335"/>
      <c r="E53" s="335"/>
      <c r="F53" s="335"/>
    </row>
    <row r="54" spans="1:6" ht="31.5" thickBot="1" x14ac:dyDescent="0.4">
      <c r="A54" s="14"/>
      <c r="B54" s="238" t="s">
        <v>32</v>
      </c>
      <c r="C54" s="335">
        <v>3.1</v>
      </c>
      <c r="D54" s="335"/>
      <c r="E54" s="335"/>
      <c r="F54" s="335"/>
    </row>
    <row r="55" spans="1:6" ht="16" thickBot="1" x14ac:dyDescent="0.4">
      <c r="A55" s="14"/>
      <c r="B55" s="238" t="s">
        <v>31</v>
      </c>
      <c r="C55" s="273">
        <v>31.6</v>
      </c>
      <c r="D55" s="273"/>
      <c r="E55" s="273"/>
      <c r="F55" s="273"/>
    </row>
    <row r="56" spans="1:6" s="111" customFormat="1" ht="16" thickBot="1" x14ac:dyDescent="0.4">
      <c r="A56" s="239"/>
      <c r="B56" s="248" t="s">
        <v>163</v>
      </c>
      <c r="C56" s="337">
        <v>2</v>
      </c>
      <c r="D56" s="337"/>
      <c r="E56" s="337"/>
      <c r="F56" s="337"/>
    </row>
    <row r="57" spans="1:6" ht="31.5" thickBot="1" x14ac:dyDescent="0.4">
      <c r="A57" s="14"/>
      <c r="B57" s="238" t="s">
        <v>33</v>
      </c>
      <c r="C57" s="272">
        <v>1.74</v>
      </c>
      <c r="D57" s="272"/>
      <c r="E57" s="272"/>
      <c r="F57" s="272"/>
    </row>
    <row r="58" spans="1:6" ht="16" thickBot="1" x14ac:dyDescent="0.4">
      <c r="A58" s="14"/>
      <c r="B58" s="238" t="s">
        <v>34</v>
      </c>
      <c r="C58" s="272">
        <v>8.3000000000000007</v>
      </c>
      <c r="D58" s="272"/>
      <c r="E58" s="272"/>
      <c r="F58" s="272"/>
    </row>
    <row r="59" spans="1:6" ht="31.5" thickBot="1" x14ac:dyDescent="0.4">
      <c r="A59" s="14"/>
      <c r="B59" s="238" t="s">
        <v>109</v>
      </c>
      <c r="C59" s="272">
        <v>1.276</v>
      </c>
      <c r="D59" s="272"/>
      <c r="E59" s="272"/>
      <c r="F59" s="272"/>
    </row>
    <row r="60" spans="1:6" ht="16" thickBot="1" x14ac:dyDescent="0.4">
      <c r="A60" s="14"/>
      <c r="B60" s="238" t="s">
        <v>35</v>
      </c>
      <c r="C60" s="273">
        <v>9.8000000000000007</v>
      </c>
      <c r="D60" s="273"/>
      <c r="E60" s="273"/>
      <c r="F60" s="273"/>
    </row>
    <row r="61" spans="1:6" ht="47" thickBot="1" x14ac:dyDescent="0.4">
      <c r="A61" s="14"/>
      <c r="B61" s="238" t="s">
        <v>116</v>
      </c>
      <c r="C61" s="273">
        <v>24.920999999999999</v>
      </c>
      <c r="D61" s="273"/>
      <c r="E61" s="273"/>
      <c r="F61" s="273"/>
    </row>
    <row r="62" spans="1:6" ht="28.5" customHeight="1" thickBot="1" x14ac:dyDescent="0.4">
      <c r="A62" s="14" t="s">
        <v>153</v>
      </c>
      <c r="B62" s="78" t="s">
        <v>97</v>
      </c>
      <c r="C62" s="333">
        <v>6973.7</v>
      </c>
      <c r="D62" s="333"/>
      <c r="E62" s="333"/>
      <c r="F62" s="333"/>
    </row>
    <row r="63" spans="1:6" ht="42" customHeight="1" thickBot="1" x14ac:dyDescent="0.4">
      <c r="A63" s="14" t="s">
        <v>154</v>
      </c>
      <c r="B63" s="240" t="s">
        <v>37</v>
      </c>
      <c r="C63" s="333">
        <v>34.1</v>
      </c>
      <c r="D63" s="333"/>
      <c r="E63" s="333"/>
      <c r="F63" s="333"/>
    </row>
    <row r="64" spans="1:6" s="112" customFormat="1" ht="29.15" customHeight="1" thickBot="1" x14ac:dyDescent="0.4">
      <c r="A64" s="13" t="s">
        <v>159</v>
      </c>
      <c r="B64" s="113" t="s">
        <v>162</v>
      </c>
      <c r="C64" s="274">
        <f>SUM(C65:C75)</f>
        <v>2181.8780000000006</v>
      </c>
      <c r="D64" s="274"/>
      <c r="E64" s="274"/>
      <c r="F64" s="274"/>
    </row>
    <row r="65" spans="1:6" ht="26.5" thickBot="1" x14ac:dyDescent="0.4">
      <c r="A65" s="67"/>
      <c r="B65" s="241" t="s">
        <v>117</v>
      </c>
      <c r="C65" s="273">
        <v>109.5</v>
      </c>
      <c r="D65" s="273"/>
      <c r="E65" s="273"/>
      <c r="F65" s="273"/>
    </row>
    <row r="66" spans="1:6" ht="45" customHeight="1" thickBot="1" x14ac:dyDescent="0.4">
      <c r="A66" s="67"/>
      <c r="B66" s="241" t="s">
        <v>403</v>
      </c>
      <c r="C66" s="273">
        <v>199</v>
      </c>
      <c r="D66" s="273"/>
      <c r="E66" s="273"/>
      <c r="F66" s="273"/>
    </row>
    <row r="67" spans="1:6" ht="45" customHeight="1" thickBot="1" x14ac:dyDescent="0.4">
      <c r="A67" s="269"/>
      <c r="B67" s="242" t="s">
        <v>155</v>
      </c>
      <c r="C67" s="272">
        <v>1235.7</v>
      </c>
      <c r="D67" s="272"/>
      <c r="E67" s="272"/>
      <c r="F67" s="272"/>
    </row>
    <row r="68" spans="1:6" ht="38.15" customHeight="1" thickBot="1" x14ac:dyDescent="0.4">
      <c r="A68" s="269"/>
      <c r="B68" s="242" t="s">
        <v>119</v>
      </c>
      <c r="C68" s="272">
        <v>239.58600000000001</v>
      </c>
      <c r="D68" s="272"/>
      <c r="E68" s="272"/>
      <c r="F68" s="272"/>
    </row>
    <row r="69" spans="1:6" ht="37" customHeight="1" thickBot="1" x14ac:dyDescent="0.4">
      <c r="A69" s="269"/>
      <c r="B69" s="242" t="s">
        <v>156</v>
      </c>
      <c r="C69" s="272">
        <v>22.475999999999999</v>
      </c>
      <c r="D69" s="272"/>
      <c r="E69" s="272"/>
      <c r="F69" s="272"/>
    </row>
    <row r="70" spans="1:6" ht="34" customHeight="1" thickBot="1" x14ac:dyDescent="0.4">
      <c r="A70" s="269"/>
      <c r="B70" s="242" t="s">
        <v>121</v>
      </c>
      <c r="C70" s="272">
        <v>23.4</v>
      </c>
      <c r="D70" s="272"/>
      <c r="E70" s="272"/>
      <c r="F70" s="272"/>
    </row>
    <row r="71" spans="1:6" ht="33.65" customHeight="1" thickBot="1" x14ac:dyDescent="0.4">
      <c r="A71" s="269"/>
      <c r="B71" s="242" t="s">
        <v>123</v>
      </c>
      <c r="C71" s="272">
        <v>16.739000000000001</v>
      </c>
      <c r="D71" s="272"/>
      <c r="E71" s="272"/>
      <c r="F71" s="272"/>
    </row>
    <row r="72" spans="1:6" ht="32.5" customHeight="1" thickBot="1" x14ac:dyDescent="0.4">
      <c r="A72" s="269"/>
      <c r="B72" s="242" t="s">
        <v>157</v>
      </c>
      <c r="C72" s="272">
        <v>89</v>
      </c>
      <c r="D72" s="272"/>
      <c r="E72" s="272"/>
      <c r="F72" s="272"/>
    </row>
    <row r="73" spans="1:6" ht="39.5" thickBot="1" x14ac:dyDescent="0.4">
      <c r="A73" s="269"/>
      <c r="B73" s="242" t="s">
        <v>404</v>
      </c>
      <c r="C73" s="272">
        <v>155.80000000000001</v>
      </c>
      <c r="D73" s="272"/>
      <c r="E73" s="272"/>
      <c r="F73" s="272"/>
    </row>
    <row r="74" spans="1:6" ht="33" customHeight="1" thickBot="1" x14ac:dyDescent="0.4">
      <c r="A74" s="269"/>
      <c r="B74" s="242" t="s">
        <v>158</v>
      </c>
      <c r="C74" s="272">
        <v>72.188000000000002</v>
      </c>
      <c r="D74" s="272"/>
      <c r="E74" s="272"/>
      <c r="F74" s="272"/>
    </row>
    <row r="75" spans="1:6" ht="31.5" customHeight="1" thickBot="1" x14ac:dyDescent="0.4">
      <c r="A75" s="269"/>
      <c r="B75" s="243" t="s">
        <v>405</v>
      </c>
      <c r="C75" s="272">
        <v>18.489000000000001</v>
      </c>
      <c r="D75" s="272"/>
      <c r="E75" s="272"/>
      <c r="F75" s="272"/>
    </row>
    <row r="76" spans="1:6" ht="35.5" thickBot="1" x14ac:dyDescent="0.4">
      <c r="A76" s="244" t="s">
        <v>76</v>
      </c>
      <c r="B76" s="246" t="s">
        <v>160</v>
      </c>
      <c r="C76" s="279">
        <v>2.081</v>
      </c>
      <c r="D76" s="279"/>
      <c r="E76" s="279"/>
      <c r="F76" s="279"/>
    </row>
    <row r="77" spans="1:6" ht="32.15" customHeight="1" thickBot="1" x14ac:dyDescent="0.4">
      <c r="A77" s="114"/>
      <c r="B77" s="25" t="s">
        <v>70</v>
      </c>
      <c r="C77" s="278">
        <f>SUM(C76,C37,C36)</f>
        <v>31638.296000000002</v>
      </c>
      <c r="D77" s="278"/>
      <c r="E77" s="278"/>
      <c r="F77" s="278"/>
    </row>
    <row r="78" spans="1:6" ht="18" thickBot="1" x14ac:dyDescent="0.4">
      <c r="A78" s="247" t="s">
        <v>248</v>
      </c>
      <c r="B78" s="245" t="s">
        <v>111</v>
      </c>
      <c r="C78" s="311">
        <v>7192.1719999999996</v>
      </c>
      <c r="D78" s="311"/>
      <c r="E78" s="311"/>
      <c r="F78" s="311"/>
    </row>
    <row r="79" spans="1:6" ht="25" customHeight="1" thickBot="1" x14ac:dyDescent="0.4">
      <c r="A79" s="13"/>
      <c r="B79" s="26" t="s">
        <v>112</v>
      </c>
      <c r="C79" s="278">
        <f>SUM(C77:C78)</f>
        <v>38830.468000000001</v>
      </c>
      <c r="D79" s="278"/>
      <c r="E79" s="278"/>
      <c r="F79" s="278"/>
    </row>
    <row r="80" spans="1:6" ht="15.5" thickBot="1" x14ac:dyDescent="0.4">
      <c r="A80" s="13"/>
      <c r="B80" s="113" t="s">
        <v>71</v>
      </c>
      <c r="C80" s="310">
        <v>1128.3900000000001</v>
      </c>
      <c r="D80" s="310"/>
      <c r="E80" s="310"/>
      <c r="F80" s="310"/>
    </row>
    <row r="83" spans="1:6" ht="15.5" x14ac:dyDescent="0.35">
      <c r="A83" s="323" t="s">
        <v>401</v>
      </c>
      <c r="B83" s="323"/>
      <c r="C83" s="323"/>
      <c r="D83" s="323"/>
      <c r="E83" s="323"/>
      <c r="F83" s="323"/>
    </row>
    <row r="84" spans="1:6" ht="7.4" customHeight="1" x14ac:dyDescent="0.35">
      <c r="A84" s="116"/>
      <c r="B84" s="117"/>
      <c r="C84" s="117"/>
      <c r="D84" s="117"/>
      <c r="E84" s="117"/>
      <c r="F84" s="117"/>
    </row>
    <row r="85" spans="1:6" ht="15" thickBot="1" x14ac:dyDescent="0.4">
      <c r="A85" s="116"/>
      <c r="B85" s="118"/>
      <c r="C85" s="119"/>
      <c r="D85" s="119"/>
      <c r="E85" s="90"/>
      <c r="F85" s="120" t="s">
        <v>74</v>
      </c>
    </row>
    <row r="86" spans="1:6" x14ac:dyDescent="0.35">
      <c r="A86" s="324" t="s">
        <v>164</v>
      </c>
      <c r="B86" s="327" t="s">
        <v>165</v>
      </c>
      <c r="C86" s="330" t="s">
        <v>0</v>
      </c>
      <c r="D86" s="260" t="s">
        <v>166</v>
      </c>
      <c r="E86" s="263" t="s">
        <v>167</v>
      </c>
      <c r="F86" s="266" t="s">
        <v>168</v>
      </c>
    </row>
    <row r="87" spans="1:6" x14ac:dyDescent="0.35">
      <c r="A87" s="325"/>
      <c r="B87" s="328"/>
      <c r="C87" s="331"/>
      <c r="D87" s="261"/>
      <c r="E87" s="264"/>
      <c r="F87" s="267"/>
    </row>
    <row r="88" spans="1:6" ht="36.65" customHeight="1" thickBot="1" x14ac:dyDescent="0.4">
      <c r="A88" s="326"/>
      <c r="B88" s="329"/>
      <c r="C88" s="332"/>
      <c r="D88" s="262"/>
      <c r="E88" s="265"/>
      <c r="F88" s="268"/>
    </row>
    <row r="89" spans="1:6" x14ac:dyDescent="0.35">
      <c r="A89" s="121">
        <v>1</v>
      </c>
      <c r="B89" s="122">
        <v>2</v>
      </c>
      <c r="C89" s="123">
        <v>3</v>
      </c>
      <c r="D89" s="123">
        <v>4</v>
      </c>
      <c r="E89" s="124">
        <v>5</v>
      </c>
      <c r="F89" s="125">
        <v>6</v>
      </c>
    </row>
    <row r="90" spans="1:6" x14ac:dyDescent="0.35">
      <c r="A90" s="126"/>
      <c r="B90" s="127" t="s">
        <v>169</v>
      </c>
      <c r="C90" s="128" t="s">
        <v>2</v>
      </c>
      <c r="D90" s="129"/>
      <c r="E90" s="130">
        <f>E92</f>
        <v>98.02</v>
      </c>
      <c r="F90" s="131">
        <f>F92</f>
        <v>81</v>
      </c>
    </row>
    <row r="91" spans="1:6" x14ac:dyDescent="0.35">
      <c r="A91" s="132"/>
      <c r="B91" s="133" t="s">
        <v>170</v>
      </c>
      <c r="C91" s="134"/>
      <c r="D91" s="134"/>
      <c r="E91" s="135"/>
      <c r="F91" s="136"/>
    </row>
    <row r="92" spans="1:6" x14ac:dyDescent="0.35">
      <c r="A92" s="134" t="s">
        <v>171</v>
      </c>
      <c r="B92" s="137" t="s">
        <v>172</v>
      </c>
      <c r="C92" s="134" t="s">
        <v>4</v>
      </c>
      <c r="D92" s="134" t="s">
        <v>173</v>
      </c>
      <c r="E92" s="135">
        <v>98.02</v>
      </c>
      <c r="F92" s="136">
        <v>81</v>
      </c>
    </row>
    <row r="93" spans="1:6" x14ac:dyDescent="0.35">
      <c r="A93" s="138"/>
      <c r="B93" s="139" t="s">
        <v>174</v>
      </c>
      <c r="C93" s="128" t="s">
        <v>20</v>
      </c>
      <c r="D93" s="128"/>
      <c r="E93" s="130">
        <f>SUM(E95:E131)</f>
        <v>21571.264999999999</v>
      </c>
      <c r="F93" s="130">
        <f>SUM(F95:F131)</f>
        <v>3819.953</v>
      </c>
    </row>
    <row r="94" spans="1:6" x14ac:dyDescent="0.35">
      <c r="A94" s="140"/>
      <c r="B94" s="133" t="s">
        <v>170</v>
      </c>
      <c r="C94" s="134"/>
      <c r="D94" s="141"/>
      <c r="E94" s="135"/>
      <c r="F94" s="136"/>
    </row>
    <row r="95" spans="1:6" x14ac:dyDescent="0.35">
      <c r="A95" s="286" t="s">
        <v>171</v>
      </c>
      <c r="B95" s="282" t="s">
        <v>172</v>
      </c>
      <c r="C95" s="134" t="s">
        <v>21</v>
      </c>
      <c r="D95" s="134" t="s">
        <v>173</v>
      </c>
      <c r="E95" s="135">
        <f>124.151+3979.361</f>
        <v>4103.5119999999997</v>
      </c>
      <c r="F95" s="136">
        <v>2195.38</v>
      </c>
    </row>
    <row r="96" spans="1:6" x14ac:dyDescent="0.35">
      <c r="A96" s="287"/>
      <c r="B96" s="285"/>
      <c r="C96" s="134" t="s">
        <v>36</v>
      </c>
      <c r="D96" s="134" t="s">
        <v>175</v>
      </c>
      <c r="E96" s="135">
        <v>205.73699999999999</v>
      </c>
      <c r="F96" s="136">
        <v>178.511</v>
      </c>
    </row>
    <row r="97" spans="1:6" x14ac:dyDescent="0.35">
      <c r="A97" s="287"/>
      <c r="B97" s="285"/>
      <c r="C97" s="134" t="s">
        <v>147</v>
      </c>
      <c r="D97" s="134" t="s">
        <v>176</v>
      </c>
      <c r="E97" s="135">
        <v>12.762</v>
      </c>
      <c r="F97" s="136"/>
    </row>
    <row r="98" spans="1:6" hidden="1" x14ac:dyDescent="0.35">
      <c r="A98" s="288"/>
      <c r="B98" s="283"/>
      <c r="C98" s="134"/>
      <c r="D98" s="134" t="s">
        <v>177</v>
      </c>
      <c r="E98" s="135"/>
      <c r="F98" s="136"/>
    </row>
    <row r="99" spans="1:6" x14ac:dyDescent="0.35">
      <c r="A99" s="286" t="s">
        <v>178</v>
      </c>
      <c r="B99" s="282" t="s">
        <v>179</v>
      </c>
      <c r="C99" s="134" t="s">
        <v>148</v>
      </c>
      <c r="D99" s="134" t="s">
        <v>173</v>
      </c>
      <c r="E99" s="135">
        <v>296.64</v>
      </c>
      <c r="F99" s="136"/>
    </row>
    <row r="100" spans="1:6" x14ac:dyDescent="0.35">
      <c r="A100" s="287"/>
      <c r="B100" s="285"/>
      <c r="C100" s="134" t="s">
        <v>180</v>
      </c>
      <c r="D100" s="134" t="s">
        <v>177</v>
      </c>
      <c r="E100" s="135">
        <v>109.5</v>
      </c>
      <c r="F100" s="136">
        <v>89.5</v>
      </c>
    </row>
    <row r="101" spans="1:6" hidden="1" x14ac:dyDescent="0.35">
      <c r="A101" s="287"/>
      <c r="B101" s="285"/>
      <c r="C101" s="134"/>
      <c r="D101" s="134" t="s">
        <v>176</v>
      </c>
      <c r="E101" s="135"/>
      <c r="F101" s="136"/>
    </row>
    <row r="102" spans="1:6" x14ac:dyDescent="0.35">
      <c r="A102" s="288"/>
      <c r="B102" s="283"/>
      <c r="C102" s="134" t="s">
        <v>181</v>
      </c>
      <c r="D102" s="134" t="s">
        <v>182</v>
      </c>
      <c r="E102" s="135">
        <v>57.43</v>
      </c>
      <c r="F102" s="136">
        <v>56.61</v>
      </c>
    </row>
    <row r="103" spans="1:6" x14ac:dyDescent="0.35">
      <c r="A103" s="280" t="s">
        <v>183</v>
      </c>
      <c r="B103" s="282" t="s">
        <v>184</v>
      </c>
      <c r="C103" s="134" t="s">
        <v>185</v>
      </c>
      <c r="D103" s="134" t="s">
        <v>173</v>
      </c>
      <c r="E103" s="135">
        <v>1564.759</v>
      </c>
      <c r="F103" s="136">
        <v>0.36</v>
      </c>
    </row>
    <row r="104" spans="1:6" x14ac:dyDescent="0.35">
      <c r="A104" s="284"/>
      <c r="B104" s="285"/>
      <c r="C104" s="134" t="s">
        <v>186</v>
      </c>
      <c r="D104" s="134" t="s">
        <v>182</v>
      </c>
      <c r="E104" s="135">
        <v>19.63</v>
      </c>
      <c r="F104" s="136">
        <v>19.29</v>
      </c>
    </row>
    <row r="105" spans="1:6" hidden="1" x14ac:dyDescent="0.35">
      <c r="A105" s="284"/>
      <c r="B105" s="285"/>
      <c r="C105" s="134"/>
      <c r="D105" s="134" t="s">
        <v>177</v>
      </c>
      <c r="E105" s="135"/>
      <c r="F105" s="136"/>
    </row>
    <row r="106" spans="1:6" x14ac:dyDescent="0.35">
      <c r="A106" s="281"/>
      <c r="B106" s="283"/>
      <c r="C106" s="134" t="s">
        <v>187</v>
      </c>
      <c r="D106" s="134" t="s">
        <v>176</v>
      </c>
      <c r="E106" s="135">
        <f>6.336+21.884</f>
        <v>28.22</v>
      </c>
      <c r="F106" s="136">
        <f>4.267+3</f>
        <v>7.2670000000000003</v>
      </c>
    </row>
    <row r="107" spans="1:6" x14ac:dyDescent="0.35">
      <c r="A107" s="280" t="s">
        <v>188</v>
      </c>
      <c r="B107" s="282" t="s">
        <v>189</v>
      </c>
      <c r="C107" s="142" t="s">
        <v>190</v>
      </c>
      <c r="D107" s="142" t="s">
        <v>173</v>
      </c>
      <c r="E107" s="135">
        <v>95.5</v>
      </c>
      <c r="F107" s="136"/>
    </row>
    <row r="108" spans="1:6" hidden="1" x14ac:dyDescent="0.35">
      <c r="A108" s="281"/>
      <c r="B108" s="283"/>
      <c r="C108" s="134"/>
      <c r="D108" s="142" t="s">
        <v>177</v>
      </c>
      <c r="E108" s="135"/>
      <c r="F108" s="136"/>
    </row>
    <row r="109" spans="1:6" x14ac:dyDescent="0.35">
      <c r="A109" s="280" t="s">
        <v>191</v>
      </c>
      <c r="B109" s="282" t="s">
        <v>192</v>
      </c>
      <c r="C109" s="134" t="s">
        <v>193</v>
      </c>
      <c r="D109" s="134" t="s">
        <v>173</v>
      </c>
      <c r="E109" s="135">
        <v>243.34800000000001</v>
      </c>
      <c r="F109" s="136"/>
    </row>
    <row r="110" spans="1:6" hidden="1" x14ac:dyDescent="0.35">
      <c r="A110" s="281"/>
      <c r="B110" s="283"/>
      <c r="C110" s="143"/>
      <c r="D110" s="134" t="s">
        <v>177</v>
      </c>
      <c r="E110" s="135"/>
      <c r="F110" s="136"/>
    </row>
    <row r="111" spans="1:6" x14ac:dyDescent="0.35">
      <c r="A111" s="280" t="s">
        <v>194</v>
      </c>
      <c r="B111" s="282" t="s">
        <v>195</v>
      </c>
      <c r="C111" s="134" t="s">
        <v>196</v>
      </c>
      <c r="D111" s="134" t="s">
        <v>173</v>
      </c>
      <c r="E111" s="135">
        <v>2039.2570000000001</v>
      </c>
      <c r="F111" s="136"/>
    </row>
    <row r="112" spans="1:6" x14ac:dyDescent="0.35">
      <c r="A112" s="284"/>
      <c r="B112" s="285"/>
      <c r="C112" s="134" t="s">
        <v>197</v>
      </c>
      <c r="D112" s="134" t="s">
        <v>175</v>
      </c>
      <c r="E112" s="135">
        <v>227.88800000000001</v>
      </c>
      <c r="F112" s="136"/>
    </row>
    <row r="113" spans="1:6" x14ac:dyDescent="0.35">
      <c r="A113" s="284"/>
      <c r="B113" s="285"/>
      <c r="C113" s="134" t="s">
        <v>198</v>
      </c>
      <c r="D113" s="134" t="s">
        <v>176</v>
      </c>
      <c r="E113" s="135">
        <f>8.204+1.715</f>
        <v>9.9190000000000005</v>
      </c>
      <c r="F113" s="136">
        <v>1.69</v>
      </c>
    </row>
    <row r="114" spans="1:6" x14ac:dyDescent="0.35">
      <c r="A114" s="281"/>
      <c r="B114" s="283"/>
      <c r="C114" s="134" t="s">
        <v>199</v>
      </c>
      <c r="D114" s="134" t="s">
        <v>177</v>
      </c>
      <c r="E114" s="135">
        <f>0.3+1.415+155.8</f>
        <v>157.51500000000001</v>
      </c>
      <c r="F114" s="136">
        <f>0.295+1.395</f>
        <v>1.69</v>
      </c>
    </row>
    <row r="115" spans="1:6" x14ac:dyDescent="0.35">
      <c r="A115" s="280" t="s">
        <v>200</v>
      </c>
      <c r="B115" s="282" t="s">
        <v>201</v>
      </c>
      <c r="C115" s="134" t="s">
        <v>202</v>
      </c>
      <c r="D115" s="134" t="s">
        <v>173</v>
      </c>
      <c r="E115" s="135">
        <v>40.158999999999999</v>
      </c>
      <c r="F115" s="136"/>
    </row>
    <row r="116" spans="1:6" x14ac:dyDescent="0.35">
      <c r="A116" s="284"/>
      <c r="B116" s="285"/>
      <c r="C116" s="134" t="s">
        <v>203</v>
      </c>
      <c r="D116" s="134" t="s">
        <v>175</v>
      </c>
      <c r="E116" s="135">
        <v>189.4</v>
      </c>
      <c r="F116" s="136">
        <v>1.71</v>
      </c>
    </row>
    <row r="117" spans="1:6" x14ac:dyDescent="0.35">
      <c r="A117" s="284"/>
      <c r="B117" s="285"/>
      <c r="C117" s="134" t="s">
        <v>204</v>
      </c>
      <c r="D117" s="143" t="s">
        <v>205</v>
      </c>
      <c r="E117" s="135">
        <v>8.1069999999999993</v>
      </c>
      <c r="F117" s="136"/>
    </row>
    <row r="118" spans="1:6" hidden="1" x14ac:dyDescent="0.35">
      <c r="A118" s="284"/>
      <c r="B118" s="285"/>
      <c r="C118" s="134"/>
      <c r="D118" s="143" t="s">
        <v>177</v>
      </c>
      <c r="E118" s="135"/>
      <c r="F118" s="136"/>
    </row>
    <row r="119" spans="1:6" x14ac:dyDescent="0.35">
      <c r="A119" s="281"/>
      <c r="B119" s="283"/>
      <c r="C119" s="134" t="s">
        <v>206</v>
      </c>
      <c r="D119" s="143" t="s">
        <v>176</v>
      </c>
      <c r="E119" s="135">
        <v>2.081</v>
      </c>
      <c r="F119" s="136"/>
    </row>
    <row r="120" spans="1:6" x14ac:dyDescent="0.35">
      <c r="A120" s="280" t="s">
        <v>207</v>
      </c>
      <c r="B120" s="282" t="s">
        <v>208</v>
      </c>
      <c r="C120" s="134" t="s">
        <v>209</v>
      </c>
      <c r="D120" s="134" t="s">
        <v>173</v>
      </c>
      <c r="E120" s="135">
        <v>3131.1350000000002</v>
      </c>
      <c r="F120" s="136">
        <v>1131.68</v>
      </c>
    </row>
    <row r="121" spans="1:6" x14ac:dyDescent="0.35">
      <c r="A121" s="284"/>
      <c r="B121" s="285"/>
      <c r="C121" s="134" t="s">
        <v>210</v>
      </c>
      <c r="D121" s="134" t="s">
        <v>205</v>
      </c>
      <c r="E121" s="135">
        <v>56.011000000000003</v>
      </c>
      <c r="F121" s="136"/>
    </row>
    <row r="122" spans="1:6" hidden="1" x14ac:dyDescent="0.35">
      <c r="A122" s="284"/>
      <c r="B122" s="285"/>
      <c r="C122" s="134"/>
      <c r="D122" s="134" t="s">
        <v>176</v>
      </c>
      <c r="E122" s="135"/>
      <c r="F122" s="136"/>
    </row>
    <row r="123" spans="1:6" x14ac:dyDescent="0.35">
      <c r="A123" s="281"/>
      <c r="B123" s="283"/>
      <c r="C123" s="134" t="s">
        <v>211</v>
      </c>
      <c r="D123" s="134" t="s">
        <v>177</v>
      </c>
      <c r="E123" s="135">
        <v>46.908000000000001</v>
      </c>
      <c r="F123" s="136"/>
    </row>
    <row r="124" spans="1:6" x14ac:dyDescent="0.35">
      <c r="A124" s="280" t="s">
        <v>212</v>
      </c>
      <c r="B124" s="282" t="s">
        <v>213</v>
      </c>
      <c r="C124" s="134" t="s">
        <v>214</v>
      </c>
      <c r="D124" s="134" t="s">
        <v>173</v>
      </c>
      <c r="E124" s="135">
        <v>535.64800000000002</v>
      </c>
      <c r="F124" s="136">
        <v>38.950000000000003</v>
      </c>
    </row>
    <row r="125" spans="1:6" x14ac:dyDescent="0.35">
      <c r="A125" s="284"/>
      <c r="B125" s="285"/>
      <c r="C125" s="134" t="s">
        <v>215</v>
      </c>
      <c r="D125" s="134" t="s">
        <v>175</v>
      </c>
      <c r="E125" s="135">
        <v>158.9</v>
      </c>
      <c r="F125" s="136">
        <v>89.92</v>
      </c>
    </row>
    <row r="126" spans="1:6" x14ac:dyDescent="0.35">
      <c r="A126" s="284"/>
      <c r="B126" s="285"/>
      <c r="C126" s="134" t="s">
        <v>216</v>
      </c>
      <c r="D126" s="134" t="s">
        <v>176</v>
      </c>
      <c r="E126" s="135">
        <f>2.432+0.967+42+46.015</f>
        <v>91.414000000000001</v>
      </c>
      <c r="F126" s="136"/>
    </row>
    <row r="127" spans="1:6" x14ac:dyDescent="0.35">
      <c r="A127" s="284"/>
      <c r="B127" s="285"/>
      <c r="C127" s="134" t="s">
        <v>217</v>
      </c>
      <c r="D127" s="134" t="s">
        <v>177</v>
      </c>
      <c r="E127" s="135">
        <f>18.489+13.685</f>
        <v>32.173999999999999</v>
      </c>
      <c r="F127" s="136"/>
    </row>
    <row r="128" spans="1:6" hidden="1" x14ac:dyDescent="0.35">
      <c r="A128" s="281"/>
      <c r="B128" s="283"/>
      <c r="C128" s="134" t="s">
        <v>218</v>
      </c>
      <c r="D128" s="134" t="s">
        <v>219</v>
      </c>
      <c r="E128" s="135"/>
      <c r="F128" s="136"/>
    </row>
    <row r="129" spans="1:6" x14ac:dyDescent="0.35">
      <c r="A129" s="280" t="s">
        <v>220</v>
      </c>
      <c r="B129" s="282" t="s">
        <v>221</v>
      </c>
      <c r="C129" s="134" t="s">
        <v>222</v>
      </c>
      <c r="D129" s="134" t="s">
        <v>173</v>
      </c>
      <c r="E129" s="135">
        <f>1028.39+5556.345</f>
        <v>6584.7350000000006</v>
      </c>
      <c r="F129" s="136">
        <v>4.2110000000000003</v>
      </c>
    </row>
    <row r="130" spans="1:6" x14ac:dyDescent="0.35">
      <c r="A130" s="284"/>
      <c r="B130" s="285"/>
      <c r="C130" s="134" t="s">
        <v>223</v>
      </c>
      <c r="D130" s="134" t="s">
        <v>177</v>
      </c>
      <c r="E130" s="135">
        <f>17.726+88.287+72.98+1235.7</f>
        <v>1414.693</v>
      </c>
      <c r="F130" s="136"/>
    </row>
    <row r="131" spans="1:6" x14ac:dyDescent="0.35">
      <c r="A131" s="281"/>
      <c r="B131" s="283"/>
      <c r="C131" s="134" t="s">
        <v>224</v>
      </c>
      <c r="D131" s="134" t="s">
        <v>176</v>
      </c>
      <c r="E131" s="135">
        <f>56.793+21.181+13.265+17.044</f>
        <v>108.283</v>
      </c>
      <c r="F131" s="136">
        <f>1.731+1.453</f>
        <v>3.1840000000000002</v>
      </c>
    </row>
    <row r="132" spans="1:6" x14ac:dyDescent="0.35">
      <c r="A132" s="144"/>
      <c r="B132" s="145" t="s">
        <v>225</v>
      </c>
      <c r="C132" s="146" t="s">
        <v>39</v>
      </c>
      <c r="D132" s="147"/>
      <c r="E132" s="130">
        <f>SUM(E134:E143)</f>
        <v>1094.5360000000001</v>
      </c>
      <c r="F132" s="130">
        <f>SUM(F134:F143)</f>
        <v>932.66</v>
      </c>
    </row>
    <row r="133" spans="1:6" x14ac:dyDescent="0.35">
      <c r="A133" s="140"/>
      <c r="B133" s="133" t="s">
        <v>170</v>
      </c>
      <c r="C133" s="148"/>
      <c r="D133" s="149"/>
      <c r="E133" s="135"/>
      <c r="F133" s="136"/>
    </row>
    <row r="134" spans="1:6" x14ac:dyDescent="0.35">
      <c r="A134" s="134" t="s">
        <v>171</v>
      </c>
      <c r="B134" s="137" t="s">
        <v>172</v>
      </c>
      <c r="C134" s="149" t="s">
        <v>41</v>
      </c>
      <c r="D134" s="143" t="s">
        <v>173</v>
      </c>
      <c r="E134" s="135">
        <v>0.9</v>
      </c>
      <c r="F134" s="136"/>
    </row>
    <row r="135" spans="1:6" x14ac:dyDescent="0.35">
      <c r="A135" s="289" t="s">
        <v>178</v>
      </c>
      <c r="B135" s="292" t="s">
        <v>179</v>
      </c>
      <c r="C135" s="149" t="s">
        <v>47</v>
      </c>
      <c r="D135" s="134" t="s">
        <v>173</v>
      </c>
      <c r="E135" s="135">
        <f>29.23+315.75</f>
        <v>344.98</v>
      </c>
      <c r="F135" s="136">
        <v>242.12</v>
      </c>
    </row>
    <row r="136" spans="1:6" x14ac:dyDescent="0.35">
      <c r="A136" s="290"/>
      <c r="B136" s="293"/>
      <c r="C136" s="149" t="s">
        <v>52</v>
      </c>
      <c r="D136" s="134" t="s">
        <v>182</v>
      </c>
      <c r="E136" s="135">
        <v>720.52</v>
      </c>
      <c r="F136" s="136">
        <v>687.49</v>
      </c>
    </row>
    <row r="137" spans="1:6" x14ac:dyDescent="0.35">
      <c r="A137" s="291"/>
      <c r="B137" s="294"/>
      <c r="C137" s="149" t="s">
        <v>114</v>
      </c>
      <c r="D137" s="134" t="s">
        <v>177</v>
      </c>
      <c r="E137" s="135">
        <v>3.1</v>
      </c>
      <c r="F137" s="136">
        <v>3.05</v>
      </c>
    </row>
    <row r="138" spans="1:6" x14ac:dyDescent="0.35">
      <c r="A138" s="150" t="s">
        <v>194</v>
      </c>
      <c r="B138" s="151" t="s">
        <v>195</v>
      </c>
      <c r="C138" s="149" t="s">
        <v>226</v>
      </c>
      <c r="D138" s="134" t="s">
        <v>175</v>
      </c>
      <c r="E138" s="135">
        <v>22.335999999999999</v>
      </c>
      <c r="F138" s="136"/>
    </row>
    <row r="139" spans="1:6" x14ac:dyDescent="0.35">
      <c r="A139" s="295" t="s">
        <v>200</v>
      </c>
      <c r="B139" s="282" t="s">
        <v>201</v>
      </c>
      <c r="C139" s="149" t="s">
        <v>227</v>
      </c>
      <c r="D139" s="134" t="s">
        <v>173</v>
      </c>
      <c r="E139" s="135">
        <v>1</v>
      </c>
      <c r="F139" s="136"/>
    </row>
    <row r="140" spans="1:6" hidden="1" x14ac:dyDescent="0.35">
      <c r="A140" s="296"/>
      <c r="B140" s="283"/>
      <c r="C140" s="149"/>
      <c r="D140" s="134" t="s">
        <v>177</v>
      </c>
      <c r="E140" s="135"/>
      <c r="F140" s="136"/>
    </row>
    <row r="141" spans="1:6" x14ac:dyDescent="0.35">
      <c r="A141" s="280" t="s">
        <v>207</v>
      </c>
      <c r="B141" s="282" t="s">
        <v>208</v>
      </c>
      <c r="C141" s="149" t="s">
        <v>228</v>
      </c>
      <c r="D141" s="134" t="s">
        <v>173</v>
      </c>
      <c r="E141" s="135">
        <v>1.7</v>
      </c>
      <c r="F141" s="136"/>
    </row>
    <row r="142" spans="1:6" hidden="1" x14ac:dyDescent="0.35">
      <c r="A142" s="281"/>
      <c r="B142" s="283"/>
      <c r="C142" s="149"/>
      <c r="D142" s="134" t="s">
        <v>205</v>
      </c>
      <c r="E142" s="135"/>
      <c r="F142" s="136"/>
    </row>
    <row r="143" spans="1:6" hidden="1" x14ac:dyDescent="0.35">
      <c r="A143" s="150" t="s">
        <v>220</v>
      </c>
      <c r="B143" s="152" t="s">
        <v>221</v>
      </c>
      <c r="C143" s="149" t="s">
        <v>229</v>
      </c>
      <c r="D143" s="134" t="s">
        <v>173</v>
      </c>
      <c r="E143" s="135"/>
      <c r="F143" s="136"/>
    </row>
    <row r="144" spans="1:6" x14ac:dyDescent="0.35">
      <c r="A144" s="144"/>
      <c r="B144" s="145" t="s">
        <v>230</v>
      </c>
      <c r="C144" s="146" t="s">
        <v>69</v>
      </c>
      <c r="D144" s="147"/>
      <c r="E144" s="130">
        <f>SUM(E146:E156)</f>
        <v>1571.1619999999998</v>
      </c>
      <c r="F144" s="130">
        <f>SUM(F146:F156)</f>
        <v>1300.93</v>
      </c>
    </row>
    <row r="145" spans="1:6" x14ac:dyDescent="0.35">
      <c r="A145" s="140"/>
      <c r="B145" s="133" t="s">
        <v>170</v>
      </c>
      <c r="C145" s="148"/>
      <c r="D145" s="149"/>
      <c r="E145" s="135"/>
      <c r="F145" s="136"/>
    </row>
    <row r="146" spans="1:6" x14ac:dyDescent="0.35">
      <c r="A146" s="134" t="s">
        <v>171</v>
      </c>
      <c r="B146" s="137" t="s">
        <v>172</v>
      </c>
      <c r="C146" s="149" t="s">
        <v>91</v>
      </c>
      <c r="D146" s="143" t="s">
        <v>173</v>
      </c>
      <c r="E146" s="135">
        <v>0.9</v>
      </c>
      <c r="F146" s="136"/>
    </row>
    <row r="147" spans="1:6" x14ac:dyDescent="0.35">
      <c r="A147" s="289" t="s">
        <v>178</v>
      </c>
      <c r="B147" s="292" t="s">
        <v>179</v>
      </c>
      <c r="C147" s="149" t="s">
        <v>106</v>
      </c>
      <c r="D147" s="134" t="s">
        <v>173</v>
      </c>
      <c r="E147" s="135">
        <f>35.093+371.269</f>
        <v>406.36200000000002</v>
      </c>
      <c r="F147" s="136">
        <v>275.86900000000003</v>
      </c>
    </row>
    <row r="148" spans="1:6" x14ac:dyDescent="0.35">
      <c r="A148" s="290"/>
      <c r="B148" s="293"/>
      <c r="C148" s="149" t="s">
        <v>231</v>
      </c>
      <c r="D148" s="134" t="s">
        <v>182</v>
      </c>
      <c r="E148" s="135">
        <v>1026.81</v>
      </c>
      <c r="F148" s="136">
        <v>978.85</v>
      </c>
    </row>
    <row r="149" spans="1:6" x14ac:dyDescent="0.35">
      <c r="A149" s="290"/>
      <c r="B149" s="293"/>
      <c r="C149" s="149" t="s">
        <v>232</v>
      </c>
      <c r="D149" s="134" t="s">
        <v>177</v>
      </c>
      <c r="E149" s="135">
        <v>6.5750000000000002</v>
      </c>
      <c r="F149" s="136">
        <v>6.48</v>
      </c>
    </row>
    <row r="150" spans="1:6" x14ac:dyDescent="0.35">
      <c r="A150" s="291"/>
      <c r="B150" s="294"/>
      <c r="C150" s="149" t="s">
        <v>233</v>
      </c>
      <c r="D150" s="134" t="s">
        <v>176</v>
      </c>
      <c r="E150" s="135">
        <v>49.993000000000002</v>
      </c>
      <c r="F150" s="136">
        <v>39.731000000000002</v>
      </c>
    </row>
    <row r="151" spans="1:6" x14ac:dyDescent="0.35">
      <c r="A151" s="150" t="s">
        <v>194</v>
      </c>
      <c r="B151" s="151" t="s">
        <v>195</v>
      </c>
      <c r="C151" s="149" t="s">
        <v>234</v>
      </c>
      <c r="D151" s="134" t="s">
        <v>175</v>
      </c>
      <c r="E151" s="135">
        <v>58.671999999999997</v>
      </c>
      <c r="F151" s="136"/>
    </row>
    <row r="152" spans="1:6" x14ac:dyDescent="0.35">
      <c r="A152" s="295" t="s">
        <v>200</v>
      </c>
      <c r="B152" s="292" t="s">
        <v>201</v>
      </c>
      <c r="C152" s="149" t="s">
        <v>235</v>
      </c>
      <c r="D152" s="134" t="s">
        <v>173</v>
      </c>
      <c r="E152" s="135">
        <v>1</v>
      </c>
      <c r="F152" s="136"/>
    </row>
    <row r="153" spans="1:6" hidden="1" x14ac:dyDescent="0.35">
      <c r="A153" s="296"/>
      <c r="B153" s="294"/>
      <c r="C153" s="149"/>
      <c r="D153" s="134" t="s">
        <v>177</v>
      </c>
      <c r="E153" s="135"/>
      <c r="F153" s="136"/>
    </row>
    <row r="154" spans="1:6" x14ac:dyDescent="0.35">
      <c r="A154" s="150" t="s">
        <v>207</v>
      </c>
      <c r="B154" s="151" t="s">
        <v>208</v>
      </c>
      <c r="C154" s="149" t="s">
        <v>236</v>
      </c>
      <c r="D154" s="134" t="s">
        <v>173</v>
      </c>
      <c r="E154" s="135">
        <v>1.74</v>
      </c>
      <c r="F154" s="136"/>
    </row>
    <row r="155" spans="1:6" x14ac:dyDescent="0.35">
      <c r="A155" s="280" t="s">
        <v>220</v>
      </c>
      <c r="B155" s="282" t="s">
        <v>221</v>
      </c>
      <c r="C155" s="149" t="s">
        <v>237</v>
      </c>
      <c r="D155" s="134" t="s">
        <v>173</v>
      </c>
      <c r="E155" s="135">
        <v>19.11</v>
      </c>
      <c r="F155" s="136"/>
    </row>
    <row r="156" spans="1:6" hidden="1" x14ac:dyDescent="0.35">
      <c r="A156" s="281"/>
      <c r="B156" s="283"/>
      <c r="C156" s="149" t="s">
        <v>238</v>
      </c>
      <c r="D156" s="134" t="s">
        <v>177</v>
      </c>
      <c r="E156" s="135"/>
      <c r="F156" s="136"/>
    </row>
    <row r="157" spans="1:6" x14ac:dyDescent="0.35">
      <c r="A157" s="144"/>
      <c r="B157" s="127" t="s">
        <v>239</v>
      </c>
      <c r="C157" s="146" t="s">
        <v>76</v>
      </c>
      <c r="D157" s="153"/>
      <c r="E157" s="130">
        <f>SUM(E159:E167)</f>
        <v>1739.2080000000001</v>
      </c>
      <c r="F157" s="130">
        <f>SUM(F159:F167)</f>
        <v>1420.4559999999999</v>
      </c>
    </row>
    <row r="158" spans="1:6" x14ac:dyDescent="0.35">
      <c r="A158" s="154"/>
      <c r="B158" s="133" t="s">
        <v>170</v>
      </c>
      <c r="C158" s="155"/>
      <c r="D158" s="156"/>
      <c r="E158" s="135"/>
      <c r="F158" s="136"/>
    </row>
    <row r="159" spans="1:6" x14ac:dyDescent="0.35">
      <c r="A159" s="150" t="s">
        <v>171</v>
      </c>
      <c r="B159" s="137" t="s">
        <v>172</v>
      </c>
      <c r="C159" s="149" t="s">
        <v>240</v>
      </c>
      <c r="D159" s="143" t="s">
        <v>173</v>
      </c>
      <c r="E159" s="135">
        <v>0.9</v>
      </c>
      <c r="F159" s="136"/>
    </row>
    <row r="160" spans="1:6" x14ac:dyDescent="0.35">
      <c r="A160" s="289" t="s">
        <v>178</v>
      </c>
      <c r="B160" s="292" t="s">
        <v>179</v>
      </c>
      <c r="C160" s="149" t="s">
        <v>241</v>
      </c>
      <c r="D160" s="134" t="s">
        <v>173</v>
      </c>
      <c r="E160" s="135">
        <f>42.574+442.669</f>
        <v>485.24299999999999</v>
      </c>
      <c r="F160" s="136">
        <v>313.55599999999998</v>
      </c>
    </row>
    <row r="161" spans="1:6" x14ac:dyDescent="0.35">
      <c r="A161" s="290"/>
      <c r="B161" s="293"/>
      <c r="C161" s="149" t="s">
        <v>242</v>
      </c>
      <c r="D161" s="134" t="s">
        <v>182</v>
      </c>
      <c r="E161" s="135">
        <v>1155.5999999999999</v>
      </c>
      <c r="F161" s="136">
        <v>1098.5899999999999</v>
      </c>
    </row>
    <row r="162" spans="1:6" x14ac:dyDescent="0.35">
      <c r="A162" s="291"/>
      <c r="B162" s="294"/>
      <c r="C162" s="149" t="s">
        <v>243</v>
      </c>
      <c r="D162" s="134" t="s">
        <v>177</v>
      </c>
      <c r="E162" s="135">
        <v>8.4250000000000007</v>
      </c>
      <c r="F162" s="136">
        <v>8.31</v>
      </c>
    </row>
    <row r="163" spans="1:6" x14ac:dyDescent="0.35">
      <c r="A163" s="150" t="s">
        <v>194</v>
      </c>
      <c r="B163" s="151" t="s">
        <v>195</v>
      </c>
      <c r="C163" s="149" t="s">
        <v>244</v>
      </c>
      <c r="D163" s="134" t="s">
        <v>175</v>
      </c>
      <c r="E163" s="135">
        <v>86.14</v>
      </c>
      <c r="F163" s="136"/>
    </row>
    <row r="164" spans="1:6" x14ac:dyDescent="0.35">
      <c r="A164" s="295" t="s">
        <v>200</v>
      </c>
      <c r="B164" s="292" t="s">
        <v>201</v>
      </c>
      <c r="C164" s="149" t="s">
        <v>245</v>
      </c>
      <c r="D164" s="134" t="s">
        <v>173</v>
      </c>
      <c r="E164" s="135">
        <v>1</v>
      </c>
      <c r="F164" s="136"/>
    </row>
    <row r="165" spans="1:6" hidden="1" x14ac:dyDescent="0.35">
      <c r="A165" s="296"/>
      <c r="B165" s="294"/>
      <c r="C165" s="149"/>
      <c r="D165" s="134" t="s">
        <v>177</v>
      </c>
      <c r="E165" s="135"/>
      <c r="F165" s="136"/>
    </row>
    <row r="166" spans="1:6" x14ac:dyDescent="0.35">
      <c r="A166" s="150" t="s">
        <v>207</v>
      </c>
      <c r="B166" s="151" t="s">
        <v>208</v>
      </c>
      <c r="C166" s="149" t="s">
        <v>246</v>
      </c>
      <c r="D166" s="134" t="s">
        <v>173</v>
      </c>
      <c r="E166" s="135">
        <v>1.9</v>
      </c>
      <c r="F166" s="136"/>
    </row>
    <row r="167" spans="1:6" hidden="1" x14ac:dyDescent="0.35">
      <c r="A167" s="157" t="s">
        <v>220</v>
      </c>
      <c r="B167" s="152" t="s">
        <v>221</v>
      </c>
      <c r="C167" s="149"/>
      <c r="D167" s="134" t="s">
        <v>173</v>
      </c>
      <c r="E167" s="135"/>
      <c r="F167" s="136"/>
    </row>
    <row r="168" spans="1:6" x14ac:dyDescent="0.35">
      <c r="A168" s="144"/>
      <c r="B168" s="127" t="s">
        <v>247</v>
      </c>
      <c r="C168" s="146" t="s">
        <v>248</v>
      </c>
      <c r="D168" s="147"/>
      <c r="E168" s="130">
        <f>SUM(E170:E182)</f>
        <v>2034.6849999999999</v>
      </c>
      <c r="F168" s="130">
        <f>SUM(F170:F182)</f>
        <v>1672.3000000000002</v>
      </c>
    </row>
    <row r="169" spans="1:6" x14ac:dyDescent="0.35">
      <c r="A169" s="158"/>
      <c r="B169" s="133" t="s">
        <v>170</v>
      </c>
      <c r="C169" s="155"/>
      <c r="D169" s="156"/>
      <c r="E169" s="135"/>
      <c r="F169" s="136"/>
    </row>
    <row r="170" spans="1:6" x14ac:dyDescent="0.35">
      <c r="A170" s="134" t="s">
        <v>171</v>
      </c>
      <c r="B170" s="137" t="s">
        <v>172</v>
      </c>
      <c r="C170" s="149" t="s">
        <v>249</v>
      </c>
      <c r="D170" s="134" t="s">
        <v>173</v>
      </c>
      <c r="E170" s="135">
        <f>1.55+0.9</f>
        <v>2.4500000000000002</v>
      </c>
      <c r="F170" s="136"/>
    </row>
    <row r="171" spans="1:6" x14ac:dyDescent="0.35">
      <c r="A171" s="289" t="s">
        <v>178</v>
      </c>
      <c r="B171" s="292" t="s">
        <v>179</v>
      </c>
      <c r="C171" s="149" t="s">
        <v>250</v>
      </c>
      <c r="D171" s="134" t="s">
        <v>173</v>
      </c>
      <c r="E171" s="135">
        <f>46.335+445.156</f>
        <v>491.49099999999999</v>
      </c>
      <c r="F171" s="136">
        <v>327.17</v>
      </c>
    </row>
    <row r="172" spans="1:6" x14ac:dyDescent="0.35">
      <c r="A172" s="290"/>
      <c r="B172" s="293"/>
      <c r="C172" s="149" t="s">
        <v>251</v>
      </c>
      <c r="D172" s="134" t="s">
        <v>182</v>
      </c>
      <c r="E172" s="135">
        <v>1395.57</v>
      </c>
      <c r="F172" s="136">
        <v>1335.96</v>
      </c>
    </row>
    <row r="173" spans="1:6" x14ac:dyDescent="0.35">
      <c r="A173" s="290"/>
      <c r="B173" s="293"/>
      <c r="C173" s="149" t="s">
        <v>252</v>
      </c>
      <c r="D173" s="134" t="s">
        <v>253</v>
      </c>
      <c r="E173" s="135">
        <v>34.1</v>
      </c>
      <c r="F173" s="136"/>
    </row>
    <row r="174" spans="1:6" x14ac:dyDescent="0.35">
      <c r="A174" s="290"/>
      <c r="B174" s="293"/>
      <c r="C174" s="149" t="s">
        <v>254</v>
      </c>
      <c r="D174" s="134" t="s">
        <v>177</v>
      </c>
      <c r="E174" s="135">
        <f>9.3</f>
        <v>9.3000000000000007</v>
      </c>
      <c r="F174" s="136">
        <v>9.17</v>
      </c>
    </row>
    <row r="175" spans="1:6" x14ac:dyDescent="0.35">
      <c r="A175" s="291"/>
      <c r="B175" s="294"/>
      <c r="C175" s="149" t="s">
        <v>255</v>
      </c>
      <c r="D175" s="134" t="s">
        <v>176</v>
      </c>
      <c r="E175" s="135">
        <v>0.872</v>
      </c>
      <c r="F175" s="136"/>
    </row>
    <row r="176" spans="1:6" x14ac:dyDescent="0.35">
      <c r="A176" s="150" t="s">
        <v>194</v>
      </c>
      <c r="B176" s="151" t="s">
        <v>195</v>
      </c>
      <c r="C176" s="149" t="s">
        <v>256</v>
      </c>
      <c r="D176" s="134" t="s">
        <v>175</v>
      </c>
      <c r="E176" s="135">
        <v>56.671999999999997</v>
      </c>
      <c r="F176" s="136"/>
    </row>
    <row r="177" spans="1:6" x14ac:dyDescent="0.35">
      <c r="A177" s="295" t="s">
        <v>200</v>
      </c>
      <c r="B177" s="292" t="s">
        <v>201</v>
      </c>
      <c r="C177" s="149" t="s">
        <v>257</v>
      </c>
      <c r="D177" s="134" t="s">
        <v>173</v>
      </c>
      <c r="E177" s="135">
        <v>1</v>
      </c>
      <c r="F177" s="136"/>
    </row>
    <row r="178" spans="1:6" hidden="1" x14ac:dyDescent="0.35">
      <c r="A178" s="296"/>
      <c r="B178" s="294"/>
      <c r="C178" s="149" t="s">
        <v>257</v>
      </c>
      <c r="D178" s="134" t="s">
        <v>177</v>
      </c>
      <c r="E178" s="135"/>
      <c r="F178" s="136"/>
    </row>
    <row r="179" spans="1:6" x14ac:dyDescent="0.35">
      <c r="A179" s="295" t="s">
        <v>207</v>
      </c>
      <c r="B179" s="292" t="s">
        <v>208</v>
      </c>
      <c r="C179" s="149" t="s">
        <v>258</v>
      </c>
      <c r="D179" s="134" t="s">
        <v>173</v>
      </c>
      <c r="E179" s="135">
        <v>0.88</v>
      </c>
      <c r="F179" s="136"/>
    </row>
    <row r="180" spans="1:6" hidden="1" x14ac:dyDescent="0.35">
      <c r="A180" s="296"/>
      <c r="B180" s="294"/>
      <c r="C180" s="149" t="s">
        <v>258</v>
      </c>
      <c r="D180" s="134" t="s">
        <v>205</v>
      </c>
      <c r="E180" s="135"/>
      <c r="F180" s="136"/>
    </row>
    <row r="181" spans="1:6" x14ac:dyDescent="0.35">
      <c r="A181" s="295" t="s">
        <v>220</v>
      </c>
      <c r="B181" s="292" t="s">
        <v>221</v>
      </c>
      <c r="C181" s="149" t="s">
        <v>259</v>
      </c>
      <c r="D181" s="134" t="s">
        <v>173</v>
      </c>
      <c r="E181" s="135">
        <v>42.35</v>
      </c>
      <c r="F181" s="136"/>
    </row>
    <row r="182" spans="1:6" hidden="1" x14ac:dyDescent="0.35">
      <c r="A182" s="296"/>
      <c r="B182" s="294"/>
      <c r="C182" s="149"/>
      <c r="D182" s="134" t="s">
        <v>177</v>
      </c>
      <c r="E182" s="135"/>
      <c r="F182" s="136"/>
    </row>
    <row r="183" spans="1:6" x14ac:dyDescent="0.35">
      <c r="A183" s="144"/>
      <c r="B183" s="127" t="s">
        <v>260</v>
      </c>
      <c r="C183" s="146" t="s">
        <v>261</v>
      </c>
      <c r="D183" s="147"/>
      <c r="E183" s="130">
        <f>SUM(E185:E195)</f>
        <v>1042.5540000000001</v>
      </c>
      <c r="F183" s="130">
        <f>SUM(F185:F195)</f>
        <v>868.45</v>
      </c>
    </row>
    <row r="184" spans="1:6" x14ac:dyDescent="0.35">
      <c r="A184" s="154"/>
      <c r="B184" s="133" t="s">
        <v>170</v>
      </c>
      <c r="C184" s="155"/>
      <c r="D184" s="156"/>
      <c r="E184" s="135"/>
      <c r="F184" s="136"/>
    </row>
    <row r="185" spans="1:6" x14ac:dyDescent="0.35">
      <c r="A185" s="134" t="s">
        <v>171</v>
      </c>
      <c r="B185" s="137" t="s">
        <v>172</v>
      </c>
      <c r="C185" s="149" t="s">
        <v>262</v>
      </c>
      <c r="D185" s="143" t="s">
        <v>173</v>
      </c>
      <c r="E185" s="135">
        <v>0.9</v>
      </c>
      <c r="F185" s="136"/>
    </row>
    <row r="186" spans="1:6" x14ac:dyDescent="0.35">
      <c r="A186" s="289" t="s">
        <v>178</v>
      </c>
      <c r="B186" s="292" t="s">
        <v>179</v>
      </c>
      <c r="C186" s="149" t="s">
        <v>263</v>
      </c>
      <c r="D186" s="134" t="s">
        <v>173</v>
      </c>
      <c r="E186" s="135">
        <f>30.012+285.06</f>
        <v>315.072</v>
      </c>
      <c r="F186" s="136">
        <v>207.53</v>
      </c>
    </row>
    <row r="187" spans="1:6" x14ac:dyDescent="0.35">
      <c r="A187" s="290"/>
      <c r="B187" s="293"/>
      <c r="C187" s="149" t="s">
        <v>264</v>
      </c>
      <c r="D187" s="134" t="s">
        <v>182</v>
      </c>
      <c r="E187" s="135">
        <v>688.88</v>
      </c>
      <c r="F187" s="136">
        <v>656.73</v>
      </c>
    </row>
    <row r="188" spans="1:6" x14ac:dyDescent="0.35">
      <c r="A188" s="290"/>
      <c r="B188" s="293"/>
      <c r="C188" s="149" t="s">
        <v>265</v>
      </c>
      <c r="D188" s="134" t="s">
        <v>177</v>
      </c>
      <c r="E188" s="135">
        <v>4.25</v>
      </c>
      <c r="F188" s="136">
        <v>4.1900000000000004</v>
      </c>
    </row>
    <row r="189" spans="1:6" hidden="1" x14ac:dyDescent="0.35">
      <c r="A189" s="291"/>
      <c r="B189" s="294"/>
      <c r="C189" s="149"/>
      <c r="D189" s="134" t="s">
        <v>176</v>
      </c>
      <c r="E189" s="135"/>
      <c r="F189" s="136"/>
    </row>
    <row r="190" spans="1:6" x14ac:dyDescent="0.35">
      <c r="A190" s="150" t="s">
        <v>194</v>
      </c>
      <c r="B190" s="151" t="s">
        <v>195</v>
      </c>
      <c r="C190" s="149" t="s">
        <v>266</v>
      </c>
      <c r="D190" s="134" t="s">
        <v>175</v>
      </c>
      <c r="E190" s="135">
        <v>31.251999999999999</v>
      </c>
      <c r="F190" s="136"/>
    </row>
    <row r="191" spans="1:6" x14ac:dyDescent="0.35">
      <c r="A191" s="295" t="s">
        <v>200</v>
      </c>
      <c r="B191" s="292" t="s">
        <v>201</v>
      </c>
      <c r="C191" s="149" t="s">
        <v>267</v>
      </c>
      <c r="D191" s="134" t="s">
        <v>173</v>
      </c>
      <c r="E191" s="135">
        <v>1</v>
      </c>
      <c r="F191" s="136"/>
    </row>
    <row r="192" spans="1:6" hidden="1" x14ac:dyDescent="0.35">
      <c r="A192" s="296"/>
      <c r="B192" s="294"/>
      <c r="C192" s="149"/>
      <c r="D192" s="134" t="s">
        <v>177</v>
      </c>
      <c r="E192" s="135"/>
      <c r="F192" s="136"/>
    </row>
    <row r="193" spans="1:6" x14ac:dyDescent="0.35">
      <c r="A193" s="150" t="s">
        <v>207</v>
      </c>
      <c r="B193" s="151" t="s">
        <v>208</v>
      </c>
      <c r="C193" s="149" t="s">
        <v>268</v>
      </c>
      <c r="D193" s="134" t="s">
        <v>173</v>
      </c>
      <c r="E193" s="135">
        <v>1.2</v>
      </c>
      <c r="F193" s="136"/>
    </row>
    <row r="194" spans="1:6" hidden="1" x14ac:dyDescent="0.35">
      <c r="A194" s="295" t="s">
        <v>220</v>
      </c>
      <c r="B194" s="292" t="s">
        <v>221</v>
      </c>
      <c r="C194" s="149"/>
      <c r="D194" s="134" t="s">
        <v>173</v>
      </c>
      <c r="E194" s="135"/>
      <c r="F194" s="136"/>
    </row>
    <row r="195" spans="1:6" hidden="1" x14ac:dyDescent="0.35">
      <c r="A195" s="296"/>
      <c r="B195" s="294"/>
      <c r="C195" s="149"/>
      <c r="D195" s="134" t="s">
        <v>177</v>
      </c>
      <c r="E195" s="135"/>
      <c r="F195" s="136"/>
    </row>
    <row r="196" spans="1:6" x14ac:dyDescent="0.35">
      <c r="A196" s="144"/>
      <c r="B196" s="127" t="s">
        <v>269</v>
      </c>
      <c r="C196" s="146" t="s">
        <v>270</v>
      </c>
      <c r="D196" s="153"/>
      <c r="E196" s="130">
        <f>SUM(E198:E209)</f>
        <v>1044.2329999999999</v>
      </c>
      <c r="F196" s="130">
        <f>SUM(F198:F209)</f>
        <v>846.35199999999998</v>
      </c>
    </row>
    <row r="197" spans="1:6" x14ac:dyDescent="0.35">
      <c r="A197" s="154"/>
      <c r="B197" s="133" t="s">
        <v>170</v>
      </c>
      <c r="C197" s="155"/>
      <c r="D197" s="156"/>
      <c r="E197" s="135"/>
      <c r="F197" s="136"/>
    </row>
    <row r="198" spans="1:6" x14ac:dyDescent="0.35">
      <c r="A198" s="134" t="s">
        <v>171</v>
      </c>
      <c r="B198" s="137" t="s">
        <v>172</v>
      </c>
      <c r="C198" s="149" t="s">
        <v>271</v>
      </c>
      <c r="D198" s="143" t="s">
        <v>173</v>
      </c>
      <c r="E198" s="135">
        <v>0.9</v>
      </c>
      <c r="F198" s="136"/>
    </row>
    <row r="199" spans="1:6" x14ac:dyDescent="0.35">
      <c r="A199" s="289" t="s">
        <v>178</v>
      </c>
      <c r="B199" s="292" t="s">
        <v>179</v>
      </c>
      <c r="C199" s="149" t="s">
        <v>272</v>
      </c>
      <c r="D199" s="134" t="s">
        <v>173</v>
      </c>
      <c r="E199" s="135">
        <f>72.165+484.64</f>
        <v>556.80499999999995</v>
      </c>
      <c r="F199" s="136">
        <v>396.65199999999999</v>
      </c>
    </row>
    <row r="200" spans="1:6" x14ac:dyDescent="0.35">
      <c r="A200" s="290"/>
      <c r="B200" s="293"/>
      <c r="C200" s="149" t="s">
        <v>273</v>
      </c>
      <c r="D200" s="134" t="s">
        <v>182</v>
      </c>
      <c r="E200" s="135">
        <v>452.42</v>
      </c>
      <c r="F200" s="136">
        <v>433.67</v>
      </c>
    </row>
    <row r="201" spans="1:6" hidden="1" x14ac:dyDescent="0.35">
      <c r="A201" s="290"/>
      <c r="B201" s="293"/>
      <c r="C201" s="149"/>
      <c r="D201" s="134" t="s">
        <v>176</v>
      </c>
      <c r="E201" s="135"/>
      <c r="F201" s="136"/>
    </row>
    <row r="202" spans="1:6" x14ac:dyDescent="0.35">
      <c r="A202" s="291"/>
      <c r="B202" s="294"/>
      <c r="C202" s="149" t="s">
        <v>274</v>
      </c>
      <c r="D202" s="134" t="s">
        <v>177</v>
      </c>
      <c r="E202" s="135">
        <v>16.260000000000002</v>
      </c>
      <c r="F202" s="136">
        <v>16.03</v>
      </c>
    </row>
    <row r="203" spans="1:6" x14ac:dyDescent="0.35">
      <c r="A203" s="157" t="s">
        <v>194</v>
      </c>
      <c r="B203" s="159" t="s">
        <v>195</v>
      </c>
      <c r="C203" s="149" t="s">
        <v>275</v>
      </c>
      <c r="D203" s="134" t="s">
        <v>175</v>
      </c>
      <c r="E203" s="135">
        <v>16.167999999999999</v>
      </c>
      <c r="F203" s="136"/>
    </row>
    <row r="204" spans="1:6" x14ac:dyDescent="0.35">
      <c r="A204" s="295" t="s">
        <v>200</v>
      </c>
      <c r="B204" s="292" t="s">
        <v>201</v>
      </c>
      <c r="C204" s="149" t="s">
        <v>276</v>
      </c>
      <c r="D204" s="134" t="s">
        <v>173</v>
      </c>
      <c r="E204" s="135">
        <v>1</v>
      </c>
      <c r="F204" s="136"/>
    </row>
    <row r="205" spans="1:6" hidden="1" x14ac:dyDescent="0.35">
      <c r="A205" s="297"/>
      <c r="B205" s="293"/>
      <c r="C205" s="149"/>
      <c r="D205" s="134" t="s">
        <v>205</v>
      </c>
      <c r="E205" s="135"/>
      <c r="F205" s="136"/>
    </row>
    <row r="206" spans="1:6" hidden="1" x14ac:dyDescent="0.35">
      <c r="A206" s="296"/>
      <c r="B206" s="294"/>
      <c r="C206" s="149"/>
      <c r="D206" s="134" t="s">
        <v>177</v>
      </c>
      <c r="E206" s="135"/>
      <c r="F206" s="136"/>
    </row>
    <row r="207" spans="1:6" x14ac:dyDescent="0.35">
      <c r="A207" s="280" t="s">
        <v>207</v>
      </c>
      <c r="B207" s="282" t="s">
        <v>208</v>
      </c>
      <c r="C207" s="149" t="s">
        <v>277</v>
      </c>
      <c r="D207" s="134" t="s">
        <v>173</v>
      </c>
      <c r="E207" s="135">
        <v>0.68</v>
      </c>
      <c r="F207" s="136"/>
    </row>
    <row r="208" spans="1:6" hidden="1" x14ac:dyDescent="0.35">
      <c r="A208" s="281"/>
      <c r="B208" s="283"/>
      <c r="C208" s="149"/>
      <c r="D208" s="134" t="s">
        <v>205</v>
      </c>
      <c r="E208" s="135"/>
      <c r="F208" s="136"/>
    </row>
    <row r="209" spans="1:6" hidden="1" x14ac:dyDescent="0.35">
      <c r="A209" s="157" t="s">
        <v>220</v>
      </c>
      <c r="B209" s="152" t="s">
        <v>221</v>
      </c>
      <c r="C209" s="149"/>
      <c r="D209" s="134" t="s">
        <v>173</v>
      </c>
      <c r="E209" s="135"/>
      <c r="F209" s="136"/>
    </row>
    <row r="210" spans="1:6" x14ac:dyDescent="0.35">
      <c r="A210" s="144"/>
      <c r="B210" s="127" t="s">
        <v>278</v>
      </c>
      <c r="C210" s="146" t="s">
        <v>279</v>
      </c>
      <c r="D210" s="153"/>
      <c r="E210" s="130">
        <f>SUM(E212:E220)</f>
        <v>555.42800000000011</v>
      </c>
      <c r="F210" s="130">
        <f>SUM(F212:F220)</f>
        <v>445.96500000000003</v>
      </c>
    </row>
    <row r="211" spans="1:6" x14ac:dyDescent="0.35">
      <c r="A211" s="154"/>
      <c r="B211" s="133" t="s">
        <v>170</v>
      </c>
      <c r="C211" s="155"/>
      <c r="D211" s="156"/>
      <c r="E211" s="135"/>
      <c r="F211" s="136"/>
    </row>
    <row r="212" spans="1:6" x14ac:dyDescent="0.35">
      <c r="A212" s="134" t="s">
        <v>171</v>
      </c>
      <c r="B212" s="137" t="s">
        <v>172</v>
      </c>
      <c r="C212" s="149" t="s">
        <v>280</v>
      </c>
      <c r="D212" s="143" t="s">
        <v>173</v>
      </c>
      <c r="E212" s="135">
        <v>0.9</v>
      </c>
      <c r="F212" s="136"/>
    </row>
    <row r="213" spans="1:6" x14ac:dyDescent="0.35">
      <c r="A213" s="289" t="s">
        <v>178</v>
      </c>
      <c r="B213" s="292" t="s">
        <v>179</v>
      </c>
      <c r="C213" s="149" t="s">
        <v>281</v>
      </c>
      <c r="D213" s="134" t="s">
        <v>173</v>
      </c>
      <c r="E213" s="135">
        <f>20.3+296.38</f>
        <v>316.68</v>
      </c>
      <c r="F213" s="136">
        <v>226.51499999999999</v>
      </c>
    </row>
    <row r="214" spans="1:6" x14ac:dyDescent="0.35">
      <c r="A214" s="290"/>
      <c r="B214" s="293"/>
      <c r="C214" s="149" t="s">
        <v>282</v>
      </c>
      <c r="D214" s="134" t="s">
        <v>182</v>
      </c>
      <c r="E214" s="135">
        <v>211.54</v>
      </c>
      <c r="F214" s="136">
        <v>203.98</v>
      </c>
    </row>
    <row r="215" spans="1:6" x14ac:dyDescent="0.35">
      <c r="A215" s="291"/>
      <c r="B215" s="294"/>
      <c r="C215" s="149" t="s">
        <v>283</v>
      </c>
      <c r="D215" s="134" t="s">
        <v>177</v>
      </c>
      <c r="E215" s="135">
        <v>15.7</v>
      </c>
      <c r="F215" s="136">
        <v>15.47</v>
      </c>
    </row>
    <row r="216" spans="1:6" x14ac:dyDescent="0.35">
      <c r="A216" s="150" t="s">
        <v>194</v>
      </c>
      <c r="B216" s="151" t="s">
        <v>195</v>
      </c>
      <c r="C216" s="149" t="s">
        <v>284</v>
      </c>
      <c r="D216" s="134" t="s">
        <v>175</v>
      </c>
      <c r="E216" s="135">
        <v>9.1679999999999993</v>
      </c>
      <c r="F216" s="136"/>
    </row>
    <row r="217" spans="1:6" x14ac:dyDescent="0.35">
      <c r="A217" s="295" t="s">
        <v>200</v>
      </c>
      <c r="B217" s="292" t="s">
        <v>201</v>
      </c>
      <c r="C217" s="149" t="s">
        <v>285</v>
      </c>
      <c r="D217" s="134" t="s">
        <v>173</v>
      </c>
      <c r="E217" s="135">
        <v>1</v>
      </c>
      <c r="F217" s="136"/>
    </row>
    <row r="218" spans="1:6" hidden="1" x14ac:dyDescent="0.35">
      <c r="A218" s="296"/>
      <c r="B218" s="294"/>
      <c r="C218" s="149"/>
      <c r="D218" s="134" t="s">
        <v>177</v>
      </c>
      <c r="E218" s="135"/>
      <c r="F218" s="136"/>
    </row>
    <row r="219" spans="1:6" x14ac:dyDescent="0.35">
      <c r="A219" s="150" t="s">
        <v>207</v>
      </c>
      <c r="B219" s="151" t="s">
        <v>208</v>
      </c>
      <c r="C219" s="149" t="s">
        <v>286</v>
      </c>
      <c r="D219" s="134" t="s">
        <v>173</v>
      </c>
      <c r="E219" s="135">
        <v>0.44</v>
      </c>
      <c r="F219" s="136"/>
    </row>
    <row r="220" spans="1:6" hidden="1" x14ac:dyDescent="0.35">
      <c r="A220" s="157" t="s">
        <v>220</v>
      </c>
      <c r="B220" s="152" t="s">
        <v>221</v>
      </c>
      <c r="C220" s="149"/>
      <c r="D220" s="134" t="s">
        <v>173</v>
      </c>
      <c r="E220" s="135"/>
      <c r="F220" s="136"/>
    </row>
    <row r="221" spans="1:6" x14ac:dyDescent="0.35">
      <c r="A221" s="144"/>
      <c r="B221" s="127" t="s">
        <v>287</v>
      </c>
      <c r="C221" s="146" t="s">
        <v>288</v>
      </c>
      <c r="D221" s="153"/>
      <c r="E221" s="130">
        <f>SUM(E223:E232)</f>
        <v>860.11300000000006</v>
      </c>
      <c r="F221" s="130">
        <f>SUM(F223:F232)</f>
        <v>695.67</v>
      </c>
    </row>
    <row r="222" spans="1:6" x14ac:dyDescent="0.35">
      <c r="A222" s="154"/>
      <c r="B222" s="133" t="s">
        <v>170</v>
      </c>
      <c r="C222" s="155"/>
      <c r="D222" s="156"/>
      <c r="E222" s="135"/>
      <c r="F222" s="136"/>
    </row>
    <row r="223" spans="1:6" x14ac:dyDescent="0.35">
      <c r="A223" s="134" t="s">
        <v>171</v>
      </c>
      <c r="B223" s="137" t="s">
        <v>172</v>
      </c>
      <c r="C223" s="149" t="s">
        <v>289</v>
      </c>
      <c r="D223" s="143" t="s">
        <v>173</v>
      </c>
      <c r="E223" s="135">
        <v>0.9</v>
      </c>
      <c r="F223" s="136"/>
    </row>
    <row r="224" spans="1:6" x14ac:dyDescent="0.35">
      <c r="A224" s="289" t="s">
        <v>178</v>
      </c>
      <c r="B224" s="292" t="s">
        <v>179</v>
      </c>
      <c r="C224" s="149" t="s">
        <v>290</v>
      </c>
      <c r="D224" s="134" t="s">
        <v>173</v>
      </c>
      <c r="E224" s="135">
        <f>53.255+410.86</f>
        <v>464.11500000000001</v>
      </c>
      <c r="F224" s="136">
        <v>329.3</v>
      </c>
    </row>
    <row r="225" spans="1:6" x14ac:dyDescent="0.35">
      <c r="A225" s="290"/>
      <c r="B225" s="293"/>
      <c r="C225" s="149" t="s">
        <v>291</v>
      </c>
      <c r="D225" s="134" t="s">
        <v>182</v>
      </c>
      <c r="E225" s="135">
        <v>368.76</v>
      </c>
      <c r="F225" s="136">
        <v>354.84</v>
      </c>
    </row>
    <row r="226" spans="1:6" x14ac:dyDescent="0.35">
      <c r="A226" s="291"/>
      <c r="B226" s="294"/>
      <c r="C226" s="149" t="s">
        <v>292</v>
      </c>
      <c r="D226" s="134" t="s">
        <v>177</v>
      </c>
      <c r="E226" s="135">
        <v>11.69</v>
      </c>
      <c r="F226" s="136">
        <v>11.53</v>
      </c>
    </row>
    <row r="227" spans="1:6" x14ac:dyDescent="0.35">
      <c r="A227" s="150" t="s">
        <v>194</v>
      </c>
      <c r="B227" s="151" t="s">
        <v>195</v>
      </c>
      <c r="C227" s="149" t="s">
        <v>293</v>
      </c>
      <c r="D227" s="134" t="s">
        <v>175</v>
      </c>
      <c r="E227" s="135">
        <v>13.167999999999999</v>
      </c>
      <c r="F227" s="136"/>
    </row>
    <row r="228" spans="1:6" x14ac:dyDescent="0.35">
      <c r="A228" s="295" t="s">
        <v>200</v>
      </c>
      <c r="B228" s="292" t="s">
        <v>201</v>
      </c>
      <c r="C228" s="149" t="s">
        <v>294</v>
      </c>
      <c r="D228" s="134" t="s">
        <v>173</v>
      </c>
      <c r="E228" s="135">
        <v>1</v>
      </c>
      <c r="F228" s="136"/>
    </row>
    <row r="229" spans="1:6" hidden="1" x14ac:dyDescent="0.35">
      <c r="A229" s="296"/>
      <c r="B229" s="294"/>
      <c r="C229" s="149"/>
      <c r="D229" s="134" t="s">
        <v>177</v>
      </c>
      <c r="E229" s="135"/>
      <c r="F229" s="136"/>
    </row>
    <row r="230" spans="1:6" x14ac:dyDescent="0.35">
      <c r="A230" s="150" t="s">
        <v>207</v>
      </c>
      <c r="B230" s="282" t="s">
        <v>208</v>
      </c>
      <c r="C230" s="149" t="s">
        <v>295</v>
      </c>
      <c r="D230" s="134" t="s">
        <v>173</v>
      </c>
      <c r="E230" s="135">
        <v>0.48</v>
      </c>
      <c r="F230" s="136"/>
    </row>
    <row r="231" spans="1:6" hidden="1" x14ac:dyDescent="0.35">
      <c r="A231" s="157"/>
      <c r="B231" s="283"/>
      <c r="C231" s="149"/>
      <c r="D231" s="134" t="s">
        <v>205</v>
      </c>
      <c r="E231" s="135"/>
      <c r="F231" s="136"/>
    </row>
    <row r="232" spans="1:6" hidden="1" x14ac:dyDescent="0.35">
      <c r="A232" s="157" t="s">
        <v>220</v>
      </c>
      <c r="B232" s="152" t="s">
        <v>221</v>
      </c>
      <c r="C232" s="149"/>
      <c r="D232" s="134" t="s">
        <v>173</v>
      </c>
      <c r="E232" s="135"/>
      <c r="F232" s="136"/>
    </row>
    <row r="233" spans="1:6" x14ac:dyDescent="0.35">
      <c r="A233" s="144"/>
      <c r="B233" s="127" t="s">
        <v>296</v>
      </c>
      <c r="C233" s="146" t="s">
        <v>297</v>
      </c>
      <c r="D233" s="153"/>
      <c r="E233" s="130">
        <f>SUM(E235:E244)</f>
        <v>913.28800000000001</v>
      </c>
      <c r="F233" s="130">
        <f>SUM(F235:F244)</f>
        <v>744.18999999999994</v>
      </c>
    </row>
    <row r="234" spans="1:6" x14ac:dyDescent="0.35">
      <c r="A234" s="154"/>
      <c r="B234" s="133" t="s">
        <v>170</v>
      </c>
      <c r="C234" s="155"/>
      <c r="D234" s="156"/>
      <c r="E234" s="135"/>
      <c r="F234" s="136"/>
    </row>
    <row r="235" spans="1:6" x14ac:dyDescent="0.35">
      <c r="A235" s="134" t="s">
        <v>171</v>
      </c>
      <c r="B235" s="137" t="s">
        <v>172</v>
      </c>
      <c r="C235" s="149" t="s">
        <v>298</v>
      </c>
      <c r="D235" s="143" t="s">
        <v>173</v>
      </c>
      <c r="E235" s="135">
        <v>0.9</v>
      </c>
      <c r="F235" s="136"/>
    </row>
    <row r="236" spans="1:6" x14ac:dyDescent="0.35">
      <c r="A236" s="289" t="s">
        <v>178</v>
      </c>
      <c r="B236" s="292" t="s">
        <v>179</v>
      </c>
      <c r="C236" s="149" t="s">
        <v>299</v>
      </c>
      <c r="D236" s="134" t="s">
        <v>173</v>
      </c>
      <c r="E236" s="135">
        <f>56.835+445.19</f>
        <v>502.02499999999998</v>
      </c>
      <c r="F236" s="136">
        <v>365.31</v>
      </c>
    </row>
    <row r="237" spans="1:6" x14ac:dyDescent="0.35">
      <c r="A237" s="290"/>
      <c r="B237" s="293"/>
      <c r="C237" s="149" t="s">
        <v>300</v>
      </c>
      <c r="D237" s="134" t="s">
        <v>182</v>
      </c>
      <c r="E237" s="135">
        <v>378.18</v>
      </c>
      <c r="F237" s="136">
        <v>363.74</v>
      </c>
    </row>
    <row r="238" spans="1:6" x14ac:dyDescent="0.35">
      <c r="A238" s="291"/>
      <c r="B238" s="294"/>
      <c r="C238" s="149" t="s">
        <v>301</v>
      </c>
      <c r="D238" s="134" t="s">
        <v>177</v>
      </c>
      <c r="E238" s="135">
        <v>15.36</v>
      </c>
      <c r="F238" s="136">
        <v>15.14</v>
      </c>
    </row>
    <row r="239" spans="1:6" x14ac:dyDescent="0.35">
      <c r="A239" s="150" t="s">
        <v>194</v>
      </c>
      <c r="B239" s="151" t="s">
        <v>195</v>
      </c>
      <c r="C239" s="149" t="s">
        <v>302</v>
      </c>
      <c r="D239" s="134" t="s">
        <v>175</v>
      </c>
      <c r="E239" s="135">
        <v>13.167999999999999</v>
      </c>
      <c r="F239" s="136"/>
    </row>
    <row r="240" spans="1:6" hidden="1" x14ac:dyDescent="0.35">
      <c r="A240" s="157" t="s">
        <v>200</v>
      </c>
      <c r="B240" s="152" t="s">
        <v>201</v>
      </c>
      <c r="C240" s="149"/>
      <c r="D240" s="134" t="s">
        <v>205</v>
      </c>
      <c r="E240" s="135"/>
      <c r="F240" s="136"/>
    </row>
    <row r="241" spans="1:6" x14ac:dyDescent="0.35">
      <c r="A241" s="295" t="s">
        <v>200</v>
      </c>
      <c r="B241" s="292" t="s">
        <v>201</v>
      </c>
      <c r="C241" s="149" t="s">
        <v>303</v>
      </c>
      <c r="D241" s="134" t="s">
        <v>173</v>
      </c>
      <c r="E241" s="135">
        <v>1</v>
      </c>
      <c r="F241" s="136"/>
    </row>
    <row r="242" spans="1:6" hidden="1" x14ac:dyDescent="0.35">
      <c r="A242" s="296"/>
      <c r="B242" s="294"/>
      <c r="C242" s="149"/>
      <c r="D242" s="134" t="s">
        <v>177</v>
      </c>
      <c r="E242" s="135"/>
      <c r="F242" s="136"/>
    </row>
    <row r="243" spans="1:6" x14ac:dyDescent="0.35">
      <c r="A243" s="150" t="s">
        <v>207</v>
      </c>
      <c r="B243" s="151" t="s">
        <v>208</v>
      </c>
      <c r="C243" s="149" t="s">
        <v>304</v>
      </c>
      <c r="D243" s="134" t="s">
        <v>173</v>
      </c>
      <c r="E243" s="135">
        <v>0.755</v>
      </c>
      <c r="F243" s="136"/>
    </row>
    <row r="244" spans="1:6" x14ac:dyDescent="0.35">
      <c r="A244" s="157" t="s">
        <v>220</v>
      </c>
      <c r="B244" s="152" t="s">
        <v>221</v>
      </c>
      <c r="C244" s="149" t="s">
        <v>305</v>
      </c>
      <c r="D244" s="134" t="s">
        <v>173</v>
      </c>
      <c r="E244" s="135">
        <f>0.9+1</f>
        <v>1.9</v>
      </c>
      <c r="F244" s="136"/>
    </row>
    <row r="245" spans="1:6" x14ac:dyDescent="0.35">
      <c r="A245" s="144"/>
      <c r="B245" s="127" t="s">
        <v>306</v>
      </c>
      <c r="C245" s="146" t="s">
        <v>307</v>
      </c>
      <c r="D245" s="147"/>
      <c r="E245" s="130">
        <f>SUM(E247:E280)</f>
        <v>932.01600000000008</v>
      </c>
      <c r="F245" s="130">
        <f>SUM(F247:F280)</f>
        <v>760.6099999999999</v>
      </c>
    </row>
    <row r="246" spans="1:6" x14ac:dyDescent="0.35">
      <c r="A246" s="154"/>
      <c r="B246" s="133" t="s">
        <v>170</v>
      </c>
      <c r="C246" s="155"/>
      <c r="D246" s="156"/>
      <c r="E246" s="135"/>
      <c r="F246" s="136"/>
    </row>
    <row r="247" spans="1:6" x14ac:dyDescent="0.35">
      <c r="A247" s="134" t="s">
        <v>171</v>
      </c>
      <c r="B247" s="137" t="s">
        <v>172</v>
      </c>
      <c r="C247" s="149" t="s">
        <v>308</v>
      </c>
      <c r="D247" s="143" t="s">
        <v>173</v>
      </c>
      <c r="E247" s="135">
        <v>0.9</v>
      </c>
      <c r="F247" s="136"/>
    </row>
    <row r="248" spans="1:6" x14ac:dyDescent="0.35">
      <c r="A248" s="298" t="s">
        <v>178</v>
      </c>
      <c r="B248" s="299" t="s">
        <v>179</v>
      </c>
      <c r="C248" s="149" t="s">
        <v>309</v>
      </c>
      <c r="D248" s="134" t="s">
        <v>173</v>
      </c>
      <c r="E248" s="135">
        <f>45.8+440.94</f>
        <v>486.74</v>
      </c>
      <c r="F248" s="136">
        <v>357.96</v>
      </c>
    </row>
    <row r="249" spans="1:6" x14ac:dyDescent="0.35">
      <c r="A249" s="298"/>
      <c r="B249" s="299"/>
      <c r="C249" s="149" t="s">
        <v>310</v>
      </c>
      <c r="D249" s="134" t="s">
        <v>182</v>
      </c>
      <c r="E249" s="135">
        <v>404.3</v>
      </c>
      <c r="F249" s="136">
        <v>387.09</v>
      </c>
    </row>
    <row r="250" spans="1:6" x14ac:dyDescent="0.35">
      <c r="A250" s="298"/>
      <c r="B250" s="299"/>
      <c r="C250" s="149" t="s">
        <v>311</v>
      </c>
      <c r="D250" s="134" t="s">
        <v>177</v>
      </c>
      <c r="E250" s="135">
        <v>15.79</v>
      </c>
      <c r="F250" s="136">
        <v>15.56</v>
      </c>
    </row>
    <row r="251" spans="1:6" x14ac:dyDescent="0.35">
      <c r="A251" s="150" t="s">
        <v>194</v>
      </c>
      <c r="B251" s="151" t="s">
        <v>195</v>
      </c>
      <c r="C251" s="149" t="s">
        <v>312</v>
      </c>
      <c r="D251" s="134" t="s">
        <v>175</v>
      </c>
      <c r="E251" s="135">
        <v>14.167999999999999</v>
      </c>
      <c r="F251" s="136"/>
    </row>
    <row r="252" spans="1:6" x14ac:dyDescent="0.35">
      <c r="A252" s="300" t="s">
        <v>200</v>
      </c>
      <c r="B252" s="299" t="s">
        <v>201</v>
      </c>
      <c r="C252" s="149" t="s">
        <v>313</v>
      </c>
      <c r="D252" s="134" t="s">
        <v>173</v>
      </c>
      <c r="E252" s="135">
        <v>1</v>
      </c>
      <c r="F252" s="136"/>
    </row>
    <row r="253" spans="1:6" hidden="1" x14ac:dyDescent="0.35">
      <c r="A253" s="300"/>
      <c r="B253" s="299"/>
      <c r="C253" s="149"/>
      <c r="D253" s="134" t="s">
        <v>177</v>
      </c>
      <c r="E253" s="135"/>
      <c r="F253" s="136"/>
    </row>
    <row r="254" spans="1:6" x14ac:dyDescent="0.35">
      <c r="A254" s="150" t="s">
        <v>207</v>
      </c>
      <c r="B254" s="151" t="s">
        <v>208</v>
      </c>
      <c r="C254" s="158" t="s">
        <v>314</v>
      </c>
      <c r="D254" s="134" t="s">
        <v>173</v>
      </c>
      <c r="E254" s="135">
        <v>1.1200000000000001</v>
      </c>
      <c r="F254" s="136"/>
    </row>
    <row r="255" spans="1:6" x14ac:dyDescent="0.35">
      <c r="A255" s="280" t="s">
        <v>220</v>
      </c>
      <c r="B255" s="282" t="s">
        <v>221</v>
      </c>
      <c r="C255" s="158" t="s">
        <v>315</v>
      </c>
      <c r="D255" s="134" t="s">
        <v>173</v>
      </c>
      <c r="E255" s="135">
        <v>7.9980000000000002</v>
      </c>
      <c r="F255" s="136"/>
    </row>
    <row r="256" spans="1:6" hidden="1" x14ac:dyDescent="0.35">
      <c r="A256" s="281"/>
      <c r="B256" s="283"/>
      <c r="C256" s="158"/>
      <c r="D256" s="149" t="s">
        <v>177</v>
      </c>
      <c r="E256" s="135"/>
      <c r="F256" s="160"/>
    </row>
    <row r="257" spans="1:6" hidden="1" x14ac:dyDescent="0.35">
      <c r="A257" s="154"/>
      <c r="B257" s="133"/>
      <c r="C257" s="155"/>
      <c r="D257" s="156"/>
      <c r="E257" s="135"/>
      <c r="F257" s="136"/>
    </row>
    <row r="258" spans="1:6" hidden="1" x14ac:dyDescent="0.35">
      <c r="A258" s="286"/>
      <c r="B258" s="282"/>
      <c r="C258" s="149"/>
      <c r="D258" s="134"/>
      <c r="E258" s="135"/>
      <c r="F258" s="136"/>
    </row>
    <row r="259" spans="1:6" hidden="1" x14ac:dyDescent="0.35">
      <c r="A259" s="287"/>
      <c r="B259" s="285"/>
      <c r="C259" s="149"/>
      <c r="D259" s="134"/>
      <c r="E259" s="135"/>
      <c r="F259" s="136"/>
    </row>
    <row r="260" spans="1:6" hidden="1" x14ac:dyDescent="0.35">
      <c r="A260" s="287"/>
      <c r="B260" s="285"/>
      <c r="C260" s="149"/>
      <c r="D260" s="134"/>
      <c r="E260" s="135"/>
      <c r="F260" s="136"/>
    </row>
    <row r="261" spans="1:6" hidden="1" x14ac:dyDescent="0.35">
      <c r="A261" s="288"/>
      <c r="B261" s="283"/>
      <c r="C261" s="149"/>
      <c r="D261" s="134"/>
      <c r="E261" s="135"/>
      <c r="F261" s="136"/>
    </row>
    <row r="262" spans="1:6" hidden="1" x14ac:dyDescent="0.35">
      <c r="A262" s="150"/>
      <c r="B262" s="151"/>
      <c r="C262" s="149"/>
      <c r="D262" s="134"/>
      <c r="E262" s="135"/>
      <c r="F262" s="136"/>
    </row>
    <row r="263" spans="1:6" hidden="1" x14ac:dyDescent="0.35">
      <c r="A263" s="157"/>
      <c r="B263" s="159"/>
      <c r="C263" s="149"/>
      <c r="D263" s="134"/>
      <c r="E263" s="135"/>
      <c r="F263" s="136"/>
    </row>
    <row r="264" spans="1:6" hidden="1" x14ac:dyDescent="0.35">
      <c r="A264" s="157"/>
      <c r="B264" s="152"/>
      <c r="C264" s="149"/>
      <c r="D264" s="134"/>
      <c r="E264" s="135"/>
      <c r="F264" s="136"/>
    </row>
    <row r="265" spans="1:6" hidden="1" x14ac:dyDescent="0.35">
      <c r="A265" s="158"/>
      <c r="B265" s="161"/>
      <c r="C265" s="162"/>
      <c r="D265" s="156"/>
      <c r="E265" s="163"/>
      <c r="F265" s="160"/>
    </row>
    <row r="266" spans="1:6" hidden="1" x14ac:dyDescent="0.35">
      <c r="A266" s="154"/>
      <c r="B266" s="133"/>
      <c r="C266" s="155"/>
      <c r="D266" s="156"/>
      <c r="E266" s="135"/>
      <c r="F266" s="136"/>
    </row>
    <row r="267" spans="1:6" hidden="1" x14ac:dyDescent="0.35">
      <c r="A267" s="134"/>
      <c r="B267" s="137"/>
      <c r="C267" s="149"/>
      <c r="D267" s="143"/>
      <c r="E267" s="135"/>
      <c r="F267" s="136"/>
    </row>
    <row r="268" spans="1:6" hidden="1" x14ac:dyDescent="0.35">
      <c r="A268" s="286"/>
      <c r="B268" s="282"/>
      <c r="C268" s="149"/>
      <c r="D268" s="134"/>
      <c r="E268" s="135"/>
      <c r="F268" s="136"/>
    </row>
    <row r="269" spans="1:6" hidden="1" x14ac:dyDescent="0.35">
      <c r="A269" s="287"/>
      <c r="B269" s="285"/>
      <c r="C269" s="149"/>
      <c r="D269" s="134"/>
      <c r="E269" s="135"/>
      <c r="F269" s="136"/>
    </row>
    <row r="270" spans="1:6" hidden="1" x14ac:dyDescent="0.35">
      <c r="A270" s="287"/>
      <c r="B270" s="285"/>
      <c r="C270" s="149"/>
      <c r="D270" s="134"/>
      <c r="E270" s="135"/>
      <c r="F270" s="136"/>
    </row>
    <row r="271" spans="1:6" hidden="1" x14ac:dyDescent="0.35">
      <c r="A271" s="288"/>
      <c r="B271" s="283"/>
      <c r="C271" s="149"/>
      <c r="D271" s="134"/>
      <c r="E271" s="135"/>
      <c r="F271" s="136"/>
    </row>
    <row r="272" spans="1:6" hidden="1" x14ac:dyDescent="0.35">
      <c r="A272" s="157"/>
      <c r="B272" s="152"/>
      <c r="C272" s="149"/>
      <c r="D272" s="134"/>
      <c r="E272" s="135"/>
      <c r="F272" s="136"/>
    </row>
    <row r="273" spans="1:6" hidden="1" x14ac:dyDescent="0.35">
      <c r="A273" s="157"/>
      <c r="B273" s="159"/>
      <c r="C273" s="149"/>
      <c r="D273" s="134"/>
      <c r="E273" s="135"/>
      <c r="F273" s="136"/>
    </row>
    <row r="274" spans="1:6" hidden="1" x14ac:dyDescent="0.35">
      <c r="A274" s="280"/>
      <c r="B274" s="282"/>
      <c r="C274" s="149"/>
      <c r="D274" s="134"/>
      <c r="E274" s="135"/>
      <c r="F274" s="136"/>
    </row>
    <row r="275" spans="1:6" hidden="1" x14ac:dyDescent="0.35">
      <c r="A275" s="281"/>
      <c r="B275" s="283"/>
      <c r="C275" s="149"/>
      <c r="D275" s="134"/>
      <c r="E275" s="135"/>
      <c r="F275" s="136"/>
    </row>
    <row r="276" spans="1:6" hidden="1" x14ac:dyDescent="0.35">
      <c r="A276" s="157"/>
      <c r="B276" s="159"/>
      <c r="C276" s="149"/>
      <c r="D276" s="134"/>
      <c r="E276" s="135"/>
      <c r="F276" s="136"/>
    </row>
    <row r="277" spans="1:6" hidden="1" x14ac:dyDescent="0.35">
      <c r="A277" s="295"/>
      <c r="B277" s="292"/>
      <c r="C277" s="149"/>
      <c r="D277" s="134"/>
      <c r="E277" s="135"/>
      <c r="F277" s="136"/>
    </row>
    <row r="278" spans="1:6" hidden="1" x14ac:dyDescent="0.35">
      <c r="A278" s="296"/>
      <c r="B278" s="294"/>
      <c r="C278" s="149"/>
      <c r="D278" s="134"/>
      <c r="E278" s="135"/>
      <c r="F278" s="136"/>
    </row>
    <row r="279" spans="1:6" hidden="1" x14ac:dyDescent="0.35">
      <c r="A279" s="295"/>
      <c r="B279" s="292"/>
      <c r="C279" s="149"/>
      <c r="D279" s="134"/>
      <c r="E279" s="135"/>
      <c r="F279" s="136"/>
    </row>
    <row r="280" spans="1:6" hidden="1" x14ac:dyDescent="0.35">
      <c r="A280" s="296"/>
      <c r="B280" s="294"/>
      <c r="C280" s="149"/>
      <c r="D280" s="134"/>
      <c r="E280" s="135"/>
      <c r="F280" s="136"/>
    </row>
    <row r="281" spans="1:6" x14ac:dyDescent="0.35">
      <c r="A281" s="144"/>
      <c r="B281" s="127" t="s">
        <v>316</v>
      </c>
      <c r="C281" s="146" t="s">
        <v>317</v>
      </c>
      <c r="D281" s="129"/>
      <c r="E281" s="130">
        <f>SUM(E283:E291)</f>
        <v>1559.3</v>
      </c>
      <c r="F281" s="130">
        <f>SUM(F283:F291)</f>
        <v>1394.46</v>
      </c>
    </row>
    <row r="282" spans="1:6" x14ac:dyDescent="0.35">
      <c r="A282" s="164"/>
      <c r="B282" s="133" t="s">
        <v>170</v>
      </c>
      <c r="C282" s="155"/>
      <c r="D282" s="134"/>
      <c r="E282" s="135"/>
      <c r="F282" s="136"/>
    </row>
    <row r="283" spans="1:6" x14ac:dyDescent="0.35">
      <c r="A283" s="134" t="s">
        <v>171</v>
      </c>
      <c r="B283" s="137" t="s">
        <v>172</v>
      </c>
      <c r="C283" s="149" t="s">
        <v>318</v>
      </c>
      <c r="D283" s="134" t="s">
        <v>173</v>
      </c>
      <c r="E283" s="135">
        <v>3.14</v>
      </c>
      <c r="F283" s="136"/>
    </row>
    <row r="284" spans="1:6" x14ac:dyDescent="0.35">
      <c r="A284" s="289" t="s">
        <v>178</v>
      </c>
      <c r="B284" s="301" t="s">
        <v>179</v>
      </c>
      <c r="C284" s="149" t="s">
        <v>319</v>
      </c>
      <c r="D284" s="134" t="s">
        <v>173</v>
      </c>
      <c r="E284" s="135">
        <f>91.495+1351.205</f>
        <v>1442.6999999999998</v>
      </c>
      <c r="F284" s="136">
        <f>68+1217.86</f>
        <v>1285.8599999999999</v>
      </c>
    </row>
    <row r="285" spans="1:6" x14ac:dyDescent="0.35">
      <c r="A285" s="290"/>
      <c r="B285" s="302"/>
      <c r="C285" s="149" t="s">
        <v>320</v>
      </c>
      <c r="D285" s="134" t="s">
        <v>182</v>
      </c>
      <c r="E285" s="135">
        <v>22.8</v>
      </c>
      <c r="F285" s="136">
        <v>22.47</v>
      </c>
    </row>
    <row r="286" spans="1:6" hidden="1" x14ac:dyDescent="0.35">
      <c r="A286" s="290"/>
      <c r="B286" s="302"/>
      <c r="C286" s="149"/>
      <c r="D286" s="134" t="s">
        <v>176</v>
      </c>
      <c r="E286" s="135"/>
      <c r="F286" s="136"/>
    </row>
    <row r="287" spans="1:6" x14ac:dyDescent="0.35">
      <c r="A287" s="291"/>
      <c r="B287" s="303"/>
      <c r="C287" s="149" t="s">
        <v>321</v>
      </c>
      <c r="D287" s="134" t="s">
        <v>177</v>
      </c>
      <c r="E287" s="135">
        <v>87.38</v>
      </c>
      <c r="F287" s="136">
        <v>86.13</v>
      </c>
    </row>
    <row r="288" spans="1:6" x14ac:dyDescent="0.35">
      <c r="A288" s="150" t="s">
        <v>200</v>
      </c>
      <c r="B288" s="151" t="s">
        <v>201</v>
      </c>
      <c r="C288" s="149" t="s">
        <v>322</v>
      </c>
      <c r="D288" s="134" t="s">
        <v>173</v>
      </c>
      <c r="E288" s="135">
        <v>1</v>
      </c>
      <c r="F288" s="136"/>
    </row>
    <row r="289" spans="1:6" x14ac:dyDescent="0.35">
      <c r="A289" s="134" t="s">
        <v>207</v>
      </c>
      <c r="B289" s="159" t="s">
        <v>208</v>
      </c>
      <c r="C289" s="149" t="s">
        <v>323</v>
      </c>
      <c r="D289" s="134" t="s">
        <v>173</v>
      </c>
      <c r="E289" s="135">
        <v>2.2799999999999998</v>
      </c>
      <c r="F289" s="136"/>
    </row>
    <row r="290" spans="1:6" hidden="1" x14ac:dyDescent="0.35">
      <c r="A290" s="280" t="s">
        <v>220</v>
      </c>
      <c r="B290" s="282" t="s">
        <v>221</v>
      </c>
      <c r="C290" s="149"/>
      <c r="D290" s="134" t="s">
        <v>173</v>
      </c>
      <c r="E290" s="135"/>
      <c r="F290" s="136"/>
    </row>
    <row r="291" spans="1:6" hidden="1" x14ac:dyDescent="0.35">
      <c r="A291" s="281"/>
      <c r="B291" s="283"/>
      <c r="C291" s="149"/>
      <c r="D291" s="134" t="s">
        <v>177</v>
      </c>
      <c r="E291" s="135"/>
      <c r="F291" s="136"/>
    </row>
    <row r="292" spans="1:6" x14ac:dyDescent="0.35">
      <c r="A292" s="144"/>
      <c r="B292" s="165" t="s">
        <v>324</v>
      </c>
      <c r="C292" s="153" t="s">
        <v>325</v>
      </c>
      <c r="D292" s="153"/>
      <c r="E292" s="130">
        <f>SUM(E294:E301)</f>
        <v>249.24999999999997</v>
      </c>
      <c r="F292" s="130">
        <f>SUM(F294:F301)</f>
        <v>228.47</v>
      </c>
    </row>
    <row r="293" spans="1:6" x14ac:dyDescent="0.35">
      <c r="A293" s="154"/>
      <c r="B293" s="133" t="s">
        <v>170</v>
      </c>
      <c r="C293" s="155"/>
      <c r="D293" s="156"/>
      <c r="E293" s="135"/>
      <c r="F293" s="136"/>
    </row>
    <row r="294" spans="1:6" x14ac:dyDescent="0.35">
      <c r="A294" s="166" t="s">
        <v>171</v>
      </c>
      <c r="B294" s="137" t="s">
        <v>172</v>
      </c>
      <c r="C294" s="149" t="s">
        <v>326</v>
      </c>
      <c r="D294" s="143" t="s">
        <v>173</v>
      </c>
      <c r="E294" s="135">
        <v>0.5</v>
      </c>
      <c r="F294" s="136"/>
    </row>
    <row r="295" spans="1:6" x14ac:dyDescent="0.35">
      <c r="A295" s="289" t="s">
        <v>178</v>
      </c>
      <c r="B295" s="292" t="s">
        <v>179</v>
      </c>
      <c r="C295" s="149" t="s">
        <v>327</v>
      </c>
      <c r="D295" s="134" t="s">
        <v>173</v>
      </c>
      <c r="E295" s="135">
        <f>9.92+147.6</f>
        <v>157.51999999999998</v>
      </c>
      <c r="F295" s="136">
        <v>138.69</v>
      </c>
    </row>
    <row r="296" spans="1:6" x14ac:dyDescent="0.35">
      <c r="A296" s="290"/>
      <c r="B296" s="293"/>
      <c r="C296" s="149" t="s">
        <v>328</v>
      </c>
      <c r="D296" s="134" t="s">
        <v>182</v>
      </c>
      <c r="E296" s="135">
        <v>71.260000000000005</v>
      </c>
      <c r="F296" s="136">
        <v>70.09</v>
      </c>
    </row>
    <row r="297" spans="1:6" x14ac:dyDescent="0.35">
      <c r="A297" s="291"/>
      <c r="B297" s="294"/>
      <c r="C297" s="149" t="s">
        <v>329</v>
      </c>
      <c r="D297" s="134" t="s">
        <v>177</v>
      </c>
      <c r="E297" s="135">
        <v>19.97</v>
      </c>
      <c r="F297" s="136">
        <v>19.690000000000001</v>
      </c>
    </row>
    <row r="298" spans="1:6" hidden="1" x14ac:dyDescent="0.35">
      <c r="A298" s="157" t="s">
        <v>200</v>
      </c>
      <c r="B298" s="152" t="s">
        <v>201</v>
      </c>
      <c r="C298" s="149" t="s">
        <v>329</v>
      </c>
      <c r="D298" s="134" t="s">
        <v>205</v>
      </c>
      <c r="E298" s="135"/>
      <c r="F298" s="136"/>
    </row>
    <row r="299" spans="1:6" hidden="1" x14ac:dyDescent="0.35">
      <c r="A299" s="295" t="s">
        <v>200</v>
      </c>
      <c r="B299" s="292" t="s">
        <v>201</v>
      </c>
      <c r="C299" s="149"/>
      <c r="D299" s="134" t="s">
        <v>173</v>
      </c>
      <c r="E299" s="135"/>
      <c r="F299" s="136"/>
    </row>
    <row r="300" spans="1:6" hidden="1" x14ac:dyDescent="0.35">
      <c r="A300" s="296"/>
      <c r="B300" s="294"/>
      <c r="C300" s="149"/>
      <c r="D300" s="134" t="s">
        <v>177</v>
      </c>
      <c r="E300" s="135"/>
      <c r="F300" s="136"/>
    </row>
    <row r="301" spans="1:6" hidden="1" x14ac:dyDescent="0.35">
      <c r="A301" s="157" t="s">
        <v>220</v>
      </c>
      <c r="B301" s="152" t="s">
        <v>221</v>
      </c>
      <c r="C301" s="149" t="s">
        <v>330</v>
      </c>
      <c r="D301" s="134" t="s">
        <v>177</v>
      </c>
      <c r="E301" s="135"/>
      <c r="F301" s="136"/>
    </row>
    <row r="302" spans="1:6" x14ac:dyDescent="0.35">
      <c r="A302" s="144"/>
      <c r="B302" s="167" t="s">
        <v>331</v>
      </c>
      <c r="C302" s="153" t="s">
        <v>332</v>
      </c>
      <c r="D302" s="147"/>
      <c r="E302" s="130">
        <f>SUM(E304:E316)</f>
        <v>497.54500000000007</v>
      </c>
      <c r="F302" s="130">
        <f>SUM(F304:F316)</f>
        <v>294.73</v>
      </c>
    </row>
    <row r="303" spans="1:6" x14ac:dyDescent="0.35">
      <c r="A303" s="154"/>
      <c r="B303" s="133" t="s">
        <v>170</v>
      </c>
      <c r="C303" s="155"/>
      <c r="D303" s="156"/>
      <c r="E303" s="135"/>
      <c r="F303" s="136"/>
    </row>
    <row r="304" spans="1:6" x14ac:dyDescent="0.35">
      <c r="A304" s="166" t="s">
        <v>171</v>
      </c>
      <c r="B304" s="137" t="s">
        <v>172</v>
      </c>
      <c r="C304" s="149" t="s">
        <v>333</v>
      </c>
      <c r="D304" s="134" t="s">
        <v>173</v>
      </c>
      <c r="E304" s="135">
        <v>0.5</v>
      </c>
      <c r="F304" s="136"/>
    </row>
    <row r="305" spans="1:6" hidden="1" x14ac:dyDescent="0.35">
      <c r="A305" s="168" t="s">
        <v>178</v>
      </c>
      <c r="B305" s="169" t="s">
        <v>179</v>
      </c>
      <c r="C305" s="149"/>
      <c r="D305" s="134" t="s">
        <v>173</v>
      </c>
      <c r="E305" s="135"/>
      <c r="F305" s="136"/>
    </row>
    <row r="306" spans="1:6" hidden="1" x14ac:dyDescent="0.35">
      <c r="A306" s="150" t="s">
        <v>183</v>
      </c>
      <c r="B306" s="169" t="s">
        <v>334</v>
      </c>
      <c r="C306" s="149"/>
      <c r="D306" s="134" t="s">
        <v>173</v>
      </c>
      <c r="E306" s="135"/>
      <c r="F306" s="136"/>
    </row>
    <row r="307" spans="1:6" hidden="1" x14ac:dyDescent="0.35">
      <c r="A307" s="157" t="s">
        <v>188</v>
      </c>
      <c r="B307" s="152" t="s">
        <v>189</v>
      </c>
      <c r="C307" s="149"/>
      <c r="D307" s="134" t="s">
        <v>173</v>
      </c>
      <c r="E307" s="135"/>
      <c r="F307" s="136"/>
    </row>
    <row r="308" spans="1:6" hidden="1" x14ac:dyDescent="0.35">
      <c r="A308" s="157" t="s">
        <v>191</v>
      </c>
      <c r="B308" s="152" t="s">
        <v>192</v>
      </c>
      <c r="C308" s="149"/>
      <c r="D308" s="134" t="s">
        <v>173</v>
      </c>
      <c r="E308" s="135"/>
      <c r="F308" s="136"/>
    </row>
    <row r="309" spans="1:6" hidden="1" x14ac:dyDescent="0.35">
      <c r="A309" s="157" t="s">
        <v>194</v>
      </c>
      <c r="B309" s="152" t="s">
        <v>195</v>
      </c>
      <c r="C309" s="149"/>
      <c r="D309" s="134" t="s">
        <v>173</v>
      </c>
      <c r="E309" s="135"/>
      <c r="F309" s="136"/>
    </row>
    <row r="310" spans="1:6" x14ac:dyDescent="0.35">
      <c r="A310" s="295" t="s">
        <v>200</v>
      </c>
      <c r="B310" s="292" t="s">
        <v>201</v>
      </c>
      <c r="C310" s="149" t="s">
        <v>335</v>
      </c>
      <c r="D310" s="134" t="s">
        <v>173</v>
      </c>
      <c r="E310" s="135">
        <v>1</v>
      </c>
      <c r="F310" s="136"/>
    </row>
    <row r="311" spans="1:6" hidden="1" x14ac:dyDescent="0.35">
      <c r="A311" s="296"/>
      <c r="B311" s="294"/>
      <c r="C311" s="149" t="s">
        <v>336</v>
      </c>
      <c r="D311" s="134" t="s">
        <v>177</v>
      </c>
      <c r="E311" s="135"/>
      <c r="F311" s="136"/>
    </row>
    <row r="312" spans="1:6" hidden="1" x14ac:dyDescent="0.35">
      <c r="A312" s="150" t="s">
        <v>207</v>
      </c>
      <c r="B312" s="151" t="s">
        <v>208</v>
      </c>
      <c r="C312" s="149" t="s">
        <v>337</v>
      </c>
      <c r="D312" s="134" t="s">
        <v>173</v>
      </c>
      <c r="E312" s="135"/>
      <c r="F312" s="136"/>
    </row>
    <row r="313" spans="1:6" x14ac:dyDescent="0.35">
      <c r="A313" s="280" t="s">
        <v>212</v>
      </c>
      <c r="B313" s="282" t="s">
        <v>213</v>
      </c>
      <c r="C313" s="149" t="s">
        <v>336</v>
      </c>
      <c r="D313" s="134" t="s">
        <v>173</v>
      </c>
      <c r="E313" s="135">
        <f>115.435+188.15</f>
        <v>303.58500000000004</v>
      </c>
      <c r="F313" s="136">
        <f>26.55+112.095</f>
        <v>138.64500000000001</v>
      </c>
    </row>
    <row r="314" spans="1:6" x14ac:dyDescent="0.35">
      <c r="A314" s="284"/>
      <c r="B314" s="285"/>
      <c r="C314" s="149" t="s">
        <v>337</v>
      </c>
      <c r="D314" s="134" t="s">
        <v>177</v>
      </c>
      <c r="E314" s="135">
        <v>4</v>
      </c>
      <c r="F314" s="136">
        <v>3.94</v>
      </c>
    </row>
    <row r="315" spans="1:6" hidden="1" x14ac:dyDescent="0.35">
      <c r="A315" s="281"/>
      <c r="B315" s="283"/>
      <c r="C315" s="149" t="s">
        <v>338</v>
      </c>
      <c r="D315" s="134" t="s">
        <v>175</v>
      </c>
      <c r="E315" s="135"/>
      <c r="F315" s="136"/>
    </row>
    <row r="316" spans="1:6" x14ac:dyDescent="0.35">
      <c r="A316" s="150" t="s">
        <v>220</v>
      </c>
      <c r="B316" s="152" t="s">
        <v>221</v>
      </c>
      <c r="C316" s="149" t="s">
        <v>338</v>
      </c>
      <c r="D316" s="134" t="s">
        <v>173</v>
      </c>
      <c r="E316" s="135">
        <v>188.46</v>
      </c>
      <c r="F316" s="136">
        <v>152.14500000000001</v>
      </c>
    </row>
    <row r="317" spans="1:6" hidden="1" x14ac:dyDescent="0.35">
      <c r="A317" s="158"/>
      <c r="B317" s="161"/>
      <c r="C317" s="162"/>
      <c r="D317" s="156"/>
      <c r="E317" s="163"/>
      <c r="F317" s="160"/>
    </row>
    <row r="318" spans="1:6" hidden="1" x14ac:dyDescent="0.35">
      <c r="A318" s="154"/>
      <c r="B318" s="133"/>
      <c r="C318" s="155"/>
      <c r="D318" s="156"/>
      <c r="E318" s="135"/>
      <c r="F318" s="136"/>
    </row>
    <row r="319" spans="1:6" hidden="1" x14ac:dyDescent="0.35">
      <c r="A319" s="134"/>
      <c r="B319" s="137"/>
      <c r="C319" s="149"/>
      <c r="D319" s="143"/>
      <c r="E319" s="135"/>
      <c r="F319" s="136"/>
    </row>
    <row r="320" spans="1:6" hidden="1" x14ac:dyDescent="0.35">
      <c r="A320" s="168"/>
      <c r="B320" s="169"/>
      <c r="C320" s="149"/>
      <c r="D320" s="143"/>
      <c r="E320" s="135"/>
      <c r="F320" s="136"/>
    </row>
    <row r="321" spans="1:6" hidden="1" x14ac:dyDescent="0.35">
      <c r="A321" s="286"/>
      <c r="B321" s="282"/>
      <c r="C321" s="149"/>
      <c r="D321" s="134"/>
      <c r="E321" s="135"/>
      <c r="F321" s="136"/>
    </row>
    <row r="322" spans="1:6" hidden="1" x14ac:dyDescent="0.35">
      <c r="A322" s="287"/>
      <c r="B322" s="285"/>
      <c r="C322" s="149"/>
      <c r="D322" s="134"/>
      <c r="E322" s="135"/>
      <c r="F322" s="136"/>
    </row>
    <row r="323" spans="1:6" hidden="1" x14ac:dyDescent="0.35">
      <c r="A323" s="288"/>
      <c r="B323" s="283"/>
      <c r="C323" s="149"/>
      <c r="D323" s="134"/>
      <c r="E323" s="135"/>
      <c r="F323" s="136"/>
    </row>
    <row r="324" spans="1:6" hidden="1" x14ac:dyDescent="0.35">
      <c r="A324" s="170"/>
      <c r="B324" s="159"/>
      <c r="C324" s="149"/>
      <c r="D324" s="134"/>
      <c r="E324" s="135"/>
      <c r="F324" s="136"/>
    </row>
    <row r="325" spans="1:6" hidden="1" x14ac:dyDescent="0.35">
      <c r="A325" s="157"/>
      <c r="B325" s="152"/>
      <c r="C325" s="149"/>
      <c r="D325" s="134"/>
      <c r="E325" s="135"/>
      <c r="F325" s="136"/>
    </row>
    <row r="326" spans="1:6" hidden="1" x14ac:dyDescent="0.35">
      <c r="A326" s="157"/>
      <c r="B326" s="152"/>
      <c r="C326" s="149"/>
      <c r="D326" s="134"/>
      <c r="E326" s="135"/>
      <c r="F326" s="136"/>
    </row>
    <row r="327" spans="1:6" hidden="1" x14ac:dyDescent="0.35">
      <c r="A327" s="150"/>
      <c r="B327" s="151"/>
      <c r="C327" s="149"/>
      <c r="D327" s="134"/>
      <c r="E327" s="135"/>
      <c r="F327" s="136"/>
    </row>
    <row r="328" spans="1:6" hidden="1" x14ac:dyDescent="0.35">
      <c r="A328" s="157"/>
      <c r="B328" s="159"/>
      <c r="C328" s="149"/>
      <c r="D328" s="134"/>
      <c r="E328" s="135"/>
      <c r="F328" s="136"/>
    </row>
    <row r="329" spans="1:6" hidden="1" x14ac:dyDescent="0.35">
      <c r="A329" s="150"/>
      <c r="B329" s="152"/>
      <c r="C329" s="149"/>
      <c r="D329" s="134"/>
      <c r="E329" s="135"/>
      <c r="F329" s="136"/>
    </row>
    <row r="330" spans="1:6" x14ac:dyDescent="0.35">
      <c r="A330" s="144"/>
      <c r="B330" s="127" t="s">
        <v>339</v>
      </c>
      <c r="C330" s="146" t="s">
        <v>340</v>
      </c>
      <c r="D330" s="153"/>
      <c r="E330" s="130">
        <f>SUM(E332:E340)</f>
        <v>356.61099999999999</v>
      </c>
      <c r="F330" s="130">
        <f>SUM(F332:F340)</f>
        <v>287.46999999999997</v>
      </c>
    </row>
    <row r="331" spans="1:6" x14ac:dyDescent="0.35">
      <c r="A331" s="154"/>
      <c r="B331" s="133" t="s">
        <v>170</v>
      </c>
      <c r="C331" s="155"/>
      <c r="D331" s="156"/>
      <c r="E331" s="135"/>
      <c r="F331" s="136"/>
    </row>
    <row r="332" spans="1:6" x14ac:dyDescent="0.35">
      <c r="A332" s="168" t="s">
        <v>171</v>
      </c>
      <c r="B332" s="137" t="s">
        <v>172</v>
      </c>
      <c r="C332" s="149" t="s">
        <v>341</v>
      </c>
      <c r="D332" s="143" t="s">
        <v>173</v>
      </c>
      <c r="E332" s="135">
        <v>0.9</v>
      </c>
      <c r="F332" s="136"/>
    </row>
    <row r="333" spans="1:6" hidden="1" x14ac:dyDescent="0.35">
      <c r="A333" s="168" t="s">
        <v>178</v>
      </c>
      <c r="B333" s="169" t="s">
        <v>179</v>
      </c>
      <c r="C333" s="149"/>
      <c r="D333" s="143" t="s">
        <v>177</v>
      </c>
      <c r="E333" s="135"/>
      <c r="F333" s="136"/>
    </row>
    <row r="334" spans="1:6" x14ac:dyDescent="0.35">
      <c r="A334" s="286" t="s">
        <v>188</v>
      </c>
      <c r="B334" s="282" t="s">
        <v>189</v>
      </c>
      <c r="C334" s="149" t="s">
        <v>342</v>
      </c>
      <c r="D334" s="134" t="s">
        <v>173</v>
      </c>
      <c r="E334" s="135">
        <f>1+316.23</f>
        <v>317.23</v>
      </c>
      <c r="F334" s="136">
        <v>272.19</v>
      </c>
    </row>
    <row r="335" spans="1:6" x14ac:dyDescent="0.35">
      <c r="A335" s="288"/>
      <c r="B335" s="283"/>
      <c r="C335" s="149" t="s">
        <v>343</v>
      </c>
      <c r="D335" s="134" t="s">
        <v>177</v>
      </c>
      <c r="E335" s="135">
        <v>37.975999999999999</v>
      </c>
      <c r="F335" s="136">
        <v>15.28</v>
      </c>
    </row>
    <row r="336" spans="1:6" x14ac:dyDescent="0.35">
      <c r="A336" s="295" t="s">
        <v>200</v>
      </c>
      <c r="B336" s="292" t="s">
        <v>201</v>
      </c>
      <c r="C336" s="149" t="s">
        <v>344</v>
      </c>
      <c r="D336" s="134" t="s">
        <v>173</v>
      </c>
      <c r="E336" s="135">
        <v>0.2</v>
      </c>
      <c r="F336" s="136"/>
    </row>
    <row r="337" spans="1:6" hidden="1" x14ac:dyDescent="0.35">
      <c r="A337" s="296"/>
      <c r="B337" s="294"/>
      <c r="C337" s="149" t="s">
        <v>345</v>
      </c>
      <c r="D337" s="134" t="s">
        <v>177</v>
      </c>
      <c r="E337" s="135"/>
      <c r="F337" s="136"/>
    </row>
    <row r="338" spans="1:6" x14ac:dyDescent="0.35">
      <c r="A338" s="150" t="s">
        <v>207</v>
      </c>
      <c r="B338" s="151" t="s">
        <v>208</v>
      </c>
      <c r="C338" s="149" t="s">
        <v>346</v>
      </c>
      <c r="D338" s="134" t="s">
        <v>173</v>
      </c>
      <c r="E338" s="135">
        <v>0.30499999999999999</v>
      </c>
      <c r="F338" s="136"/>
    </row>
    <row r="339" spans="1:6" hidden="1" x14ac:dyDescent="0.35">
      <c r="A339" s="280" t="s">
        <v>220</v>
      </c>
      <c r="B339" s="282" t="s">
        <v>221</v>
      </c>
      <c r="C339" s="149" t="s">
        <v>347</v>
      </c>
      <c r="D339" s="134" t="s">
        <v>173</v>
      </c>
      <c r="E339" s="135"/>
      <c r="F339" s="136"/>
    </row>
    <row r="340" spans="1:6" hidden="1" x14ac:dyDescent="0.35">
      <c r="A340" s="281"/>
      <c r="B340" s="283"/>
      <c r="C340" s="149" t="s">
        <v>347</v>
      </c>
      <c r="D340" s="134" t="s">
        <v>177</v>
      </c>
      <c r="E340" s="135"/>
      <c r="F340" s="136"/>
    </row>
    <row r="341" spans="1:6" x14ac:dyDescent="0.35">
      <c r="A341" s="144"/>
      <c r="B341" s="127" t="s">
        <v>348</v>
      </c>
      <c r="C341" s="146" t="s">
        <v>349</v>
      </c>
      <c r="D341" s="153"/>
      <c r="E341" s="130">
        <f>SUM(E343:E354)</f>
        <v>1051.0730000000003</v>
      </c>
      <c r="F341" s="130">
        <f>SUM(F343:F354)</f>
        <v>790.81000000000006</v>
      </c>
    </row>
    <row r="342" spans="1:6" x14ac:dyDescent="0.35">
      <c r="A342" s="154"/>
      <c r="B342" s="133" t="s">
        <v>170</v>
      </c>
      <c r="C342" s="155"/>
      <c r="D342" s="156"/>
      <c r="E342" s="135"/>
      <c r="F342" s="136"/>
    </row>
    <row r="343" spans="1:6" x14ac:dyDescent="0.35">
      <c r="A343" s="168" t="s">
        <v>171</v>
      </c>
      <c r="B343" s="137" t="s">
        <v>172</v>
      </c>
      <c r="C343" s="149" t="s">
        <v>350</v>
      </c>
      <c r="D343" s="143" t="s">
        <v>173</v>
      </c>
      <c r="E343" s="135">
        <v>0.9</v>
      </c>
      <c r="F343" s="136"/>
    </row>
    <row r="344" spans="1:6" hidden="1" x14ac:dyDescent="0.35">
      <c r="A344" s="286" t="s">
        <v>178</v>
      </c>
      <c r="B344" s="282" t="s">
        <v>179</v>
      </c>
      <c r="C344" s="149"/>
      <c r="D344" s="143" t="s">
        <v>173</v>
      </c>
      <c r="E344" s="135"/>
      <c r="F344" s="136"/>
    </row>
    <row r="345" spans="1:6" hidden="1" x14ac:dyDescent="0.35">
      <c r="A345" s="288"/>
      <c r="B345" s="283"/>
      <c r="C345" s="149"/>
      <c r="D345" s="143" t="s">
        <v>177</v>
      </c>
      <c r="E345" s="135"/>
      <c r="F345" s="136"/>
    </row>
    <row r="346" spans="1:6" x14ac:dyDescent="0.35">
      <c r="A346" s="289" t="s">
        <v>188</v>
      </c>
      <c r="B346" s="282" t="s">
        <v>189</v>
      </c>
      <c r="C346" s="149" t="s">
        <v>351</v>
      </c>
      <c r="D346" s="134" t="s">
        <v>173</v>
      </c>
      <c r="E346" s="135">
        <f>32.401+1004.462</f>
        <v>1036.8630000000001</v>
      </c>
      <c r="F346" s="136">
        <f>10.47+769.59</f>
        <v>780.06000000000006</v>
      </c>
    </row>
    <row r="347" spans="1:6" x14ac:dyDescent="0.35">
      <c r="A347" s="290"/>
      <c r="B347" s="285"/>
      <c r="C347" s="149" t="s">
        <v>352</v>
      </c>
      <c r="D347" s="134" t="s">
        <v>177</v>
      </c>
      <c r="E347" s="135">
        <v>10.9</v>
      </c>
      <c r="F347" s="136">
        <v>10.75</v>
      </c>
    </row>
    <row r="348" spans="1:6" hidden="1" x14ac:dyDescent="0.35">
      <c r="A348" s="291"/>
      <c r="B348" s="283"/>
      <c r="C348" s="149" t="s">
        <v>353</v>
      </c>
      <c r="D348" s="134" t="s">
        <v>176</v>
      </c>
      <c r="E348" s="135"/>
      <c r="F348" s="136"/>
    </row>
    <row r="349" spans="1:6" x14ac:dyDescent="0.35">
      <c r="A349" s="295" t="s">
        <v>200</v>
      </c>
      <c r="B349" s="292" t="s">
        <v>201</v>
      </c>
      <c r="C349" s="149" t="s">
        <v>353</v>
      </c>
      <c r="D349" s="134" t="s">
        <v>173</v>
      </c>
      <c r="E349" s="135">
        <v>0.5</v>
      </c>
      <c r="F349" s="136"/>
    </row>
    <row r="350" spans="1:6" hidden="1" x14ac:dyDescent="0.35">
      <c r="A350" s="296"/>
      <c r="B350" s="294"/>
      <c r="C350" s="149" t="s">
        <v>354</v>
      </c>
      <c r="D350" s="134" t="s">
        <v>177</v>
      </c>
      <c r="E350" s="135"/>
      <c r="F350" s="136"/>
    </row>
    <row r="351" spans="1:6" x14ac:dyDescent="0.35">
      <c r="A351" s="157" t="s">
        <v>207</v>
      </c>
      <c r="B351" s="137" t="s">
        <v>208</v>
      </c>
      <c r="C351" s="149" t="s">
        <v>355</v>
      </c>
      <c r="D351" s="149" t="s">
        <v>173</v>
      </c>
      <c r="E351" s="135">
        <v>1.91</v>
      </c>
      <c r="F351" s="136"/>
    </row>
    <row r="352" spans="1:6" hidden="1" x14ac:dyDescent="0.35">
      <c r="A352" s="280" t="s">
        <v>220</v>
      </c>
      <c r="B352" s="282" t="s">
        <v>221</v>
      </c>
      <c r="C352" s="149" t="s">
        <v>356</v>
      </c>
      <c r="D352" s="134" t="s">
        <v>173</v>
      </c>
      <c r="E352" s="135"/>
      <c r="F352" s="136"/>
    </row>
    <row r="353" spans="1:6" hidden="1" x14ac:dyDescent="0.35">
      <c r="A353" s="284"/>
      <c r="B353" s="285"/>
      <c r="C353" s="149" t="s">
        <v>356</v>
      </c>
      <c r="D353" s="134" t="s">
        <v>176</v>
      </c>
      <c r="E353" s="135"/>
      <c r="F353" s="136"/>
    </row>
    <row r="354" spans="1:6" hidden="1" x14ac:dyDescent="0.35">
      <c r="A354" s="281"/>
      <c r="B354" s="283"/>
      <c r="C354" s="149" t="s">
        <v>357</v>
      </c>
      <c r="D354" s="134" t="s">
        <v>177</v>
      </c>
      <c r="E354" s="135"/>
      <c r="F354" s="136"/>
    </row>
    <row r="355" spans="1:6" x14ac:dyDescent="0.35">
      <c r="A355" s="144"/>
      <c r="B355" s="127" t="s">
        <v>358</v>
      </c>
      <c r="C355" s="146" t="s">
        <v>359</v>
      </c>
      <c r="D355" s="147"/>
      <c r="E355" s="130">
        <f>SUM(E357:E370)</f>
        <v>2019.9550000000002</v>
      </c>
      <c r="F355" s="130">
        <f>SUM(F357:F370)</f>
        <v>1535.6999999999998</v>
      </c>
    </row>
    <row r="356" spans="1:6" x14ac:dyDescent="0.35">
      <c r="A356" s="154"/>
      <c r="B356" s="133" t="s">
        <v>170</v>
      </c>
      <c r="C356" s="155"/>
      <c r="D356" s="156"/>
      <c r="E356" s="135"/>
      <c r="F356" s="136"/>
    </row>
    <row r="357" spans="1:6" x14ac:dyDescent="0.35">
      <c r="A357" s="168" t="s">
        <v>171</v>
      </c>
      <c r="B357" s="137" t="s">
        <v>172</v>
      </c>
      <c r="C357" s="149" t="s">
        <v>360</v>
      </c>
      <c r="D357" s="143" t="s">
        <v>173</v>
      </c>
      <c r="E357" s="135">
        <v>0.9</v>
      </c>
      <c r="F357" s="136"/>
    </row>
    <row r="358" spans="1:6" hidden="1" x14ac:dyDescent="0.35">
      <c r="A358" s="289" t="s">
        <v>178</v>
      </c>
      <c r="B358" s="292" t="s">
        <v>179</v>
      </c>
      <c r="C358" s="149" t="s">
        <v>361</v>
      </c>
      <c r="D358" s="143" t="s">
        <v>173</v>
      </c>
      <c r="E358" s="135"/>
      <c r="F358" s="136"/>
    </row>
    <row r="359" spans="1:6" hidden="1" x14ac:dyDescent="0.35">
      <c r="A359" s="291"/>
      <c r="B359" s="294"/>
      <c r="C359" s="149" t="s">
        <v>362</v>
      </c>
      <c r="D359" s="143" t="s">
        <v>177</v>
      </c>
      <c r="E359" s="135"/>
      <c r="F359" s="136"/>
    </row>
    <row r="360" spans="1:6" x14ac:dyDescent="0.35">
      <c r="A360" s="289" t="s">
        <v>194</v>
      </c>
      <c r="B360" s="292" t="s">
        <v>195</v>
      </c>
      <c r="C360" s="149" t="s">
        <v>361</v>
      </c>
      <c r="D360" s="134" t="s">
        <v>173</v>
      </c>
      <c r="E360" s="135">
        <f>259.52+691.486+100</f>
        <v>1051.0059999999999</v>
      </c>
      <c r="F360" s="136">
        <f>186+528.3</f>
        <v>714.3</v>
      </c>
    </row>
    <row r="361" spans="1:6" x14ac:dyDescent="0.35">
      <c r="A361" s="290"/>
      <c r="B361" s="293"/>
      <c r="C361" s="149" t="s">
        <v>362</v>
      </c>
      <c r="D361" s="134" t="s">
        <v>175</v>
      </c>
      <c r="E361" s="135">
        <v>834</v>
      </c>
      <c r="F361" s="136">
        <v>762.85</v>
      </c>
    </row>
    <row r="362" spans="1:6" x14ac:dyDescent="0.35">
      <c r="A362" s="290"/>
      <c r="B362" s="293"/>
      <c r="C362" s="149" t="s">
        <v>363</v>
      </c>
      <c r="D362" s="134" t="s">
        <v>177</v>
      </c>
      <c r="E362" s="135">
        <v>126.41200000000001</v>
      </c>
      <c r="F362" s="136">
        <v>54.84</v>
      </c>
    </row>
    <row r="363" spans="1:6" x14ac:dyDescent="0.35">
      <c r="A363" s="291"/>
      <c r="B363" s="294"/>
      <c r="C363" s="149" t="s">
        <v>364</v>
      </c>
      <c r="D363" s="134" t="s">
        <v>176</v>
      </c>
      <c r="E363" s="135">
        <v>3.1440000000000001</v>
      </c>
      <c r="F363" s="136">
        <v>3.1</v>
      </c>
    </row>
    <row r="364" spans="1:6" x14ac:dyDescent="0.35">
      <c r="A364" s="289" t="s">
        <v>200</v>
      </c>
      <c r="B364" s="292" t="s">
        <v>201</v>
      </c>
      <c r="C364" s="149" t="s">
        <v>365</v>
      </c>
      <c r="D364" s="134" t="s">
        <v>173</v>
      </c>
      <c r="E364" s="135">
        <v>2.4</v>
      </c>
      <c r="F364" s="136">
        <v>0.61</v>
      </c>
    </row>
    <row r="365" spans="1:6" hidden="1" x14ac:dyDescent="0.35">
      <c r="A365" s="290"/>
      <c r="B365" s="293"/>
      <c r="C365" s="149" t="s">
        <v>366</v>
      </c>
      <c r="D365" s="134" t="s">
        <v>177</v>
      </c>
      <c r="E365" s="135"/>
      <c r="F365" s="136"/>
    </row>
    <row r="366" spans="1:6" hidden="1" x14ac:dyDescent="0.35">
      <c r="A366" s="291"/>
      <c r="B366" s="294"/>
      <c r="C366" s="149" t="s">
        <v>367</v>
      </c>
      <c r="D366" s="134" t="s">
        <v>205</v>
      </c>
      <c r="E366" s="135"/>
      <c r="F366" s="136"/>
    </row>
    <row r="367" spans="1:6" x14ac:dyDescent="0.35">
      <c r="A367" s="150" t="s">
        <v>207</v>
      </c>
      <c r="B367" s="137" t="s">
        <v>208</v>
      </c>
      <c r="C367" s="149" t="s">
        <v>368</v>
      </c>
      <c r="D367" s="134" t="s">
        <v>173</v>
      </c>
      <c r="E367" s="135">
        <v>2.093</v>
      </c>
      <c r="F367" s="136"/>
    </row>
    <row r="368" spans="1:6" hidden="1" x14ac:dyDescent="0.35">
      <c r="A368" s="157" t="s">
        <v>212</v>
      </c>
      <c r="B368" s="171" t="s">
        <v>213</v>
      </c>
      <c r="C368" s="149" t="s">
        <v>369</v>
      </c>
      <c r="D368" s="134" t="s">
        <v>175</v>
      </c>
      <c r="E368" s="135"/>
      <c r="F368" s="136"/>
    </row>
    <row r="369" spans="1:6" hidden="1" x14ac:dyDescent="0.35">
      <c r="A369" s="280" t="s">
        <v>220</v>
      </c>
      <c r="B369" s="282" t="s">
        <v>221</v>
      </c>
      <c r="C369" s="149" t="s">
        <v>370</v>
      </c>
      <c r="D369" s="134" t="s">
        <v>173</v>
      </c>
      <c r="E369" s="135"/>
      <c r="F369" s="136"/>
    </row>
    <row r="370" spans="1:6" hidden="1" x14ac:dyDescent="0.35">
      <c r="A370" s="281"/>
      <c r="B370" s="283"/>
      <c r="C370" s="149" t="s">
        <v>371</v>
      </c>
      <c r="D370" s="172" t="s">
        <v>177</v>
      </c>
      <c r="E370" s="135"/>
      <c r="F370" s="136"/>
    </row>
    <row r="371" spans="1:6" x14ac:dyDescent="0.35">
      <c r="A371" s="173"/>
      <c r="B371" s="127" t="s">
        <v>372</v>
      </c>
      <c r="C371" s="174" t="s">
        <v>373</v>
      </c>
      <c r="D371" s="175"/>
      <c r="E371" s="130">
        <f>SUM(E373:E384)</f>
        <v>708.61599999999999</v>
      </c>
      <c r="F371" s="130">
        <f>SUM(F373:F384)</f>
        <v>588.14</v>
      </c>
    </row>
    <row r="372" spans="1:6" x14ac:dyDescent="0.35">
      <c r="A372" s="154"/>
      <c r="B372" s="133" t="s">
        <v>170</v>
      </c>
      <c r="C372" s="155"/>
      <c r="D372" s="156"/>
      <c r="E372" s="135"/>
      <c r="F372" s="136"/>
    </row>
    <row r="373" spans="1:6" x14ac:dyDescent="0.35">
      <c r="A373" s="168" t="s">
        <v>171</v>
      </c>
      <c r="B373" s="137" t="s">
        <v>172</v>
      </c>
      <c r="C373" s="149" t="s">
        <v>374</v>
      </c>
      <c r="D373" s="143" t="s">
        <v>173</v>
      </c>
      <c r="E373" s="135">
        <v>0.9</v>
      </c>
      <c r="F373" s="136"/>
    </row>
    <row r="374" spans="1:6" hidden="1" x14ac:dyDescent="0.35">
      <c r="A374" s="168" t="s">
        <v>178</v>
      </c>
      <c r="B374" s="169" t="s">
        <v>179</v>
      </c>
      <c r="C374" s="149" t="s">
        <v>375</v>
      </c>
      <c r="D374" s="143" t="s">
        <v>177</v>
      </c>
      <c r="E374" s="135"/>
      <c r="F374" s="136"/>
    </row>
    <row r="375" spans="1:6" x14ac:dyDescent="0.35">
      <c r="A375" s="289" t="s">
        <v>194</v>
      </c>
      <c r="B375" s="292" t="s">
        <v>195</v>
      </c>
      <c r="C375" s="149" t="s">
        <v>375</v>
      </c>
      <c r="D375" s="134" t="s">
        <v>173</v>
      </c>
      <c r="E375" s="135">
        <f>16.576+619.77</f>
        <v>636.346</v>
      </c>
      <c r="F375" s="136">
        <f>10.6+517.14</f>
        <v>527.74</v>
      </c>
    </row>
    <row r="376" spans="1:6" x14ac:dyDescent="0.35">
      <c r="A376" s="290"/>
      <c r="B376" s="293"/>
      <c r="C376" s="149" t="s">
        <v>376</v>
      </c>
      <c r="D376" s="134" t="s">
        <v>175</v>
      </c>
      <c r="E376" s="135">
        <v>42</v>
      </c>
      <c r="F376" s="136">
        <v>32.799999999999997</v>
      </c>
    </row>
    <row r="377" spans="1:6" x14ac:dyDescent="0.35">
      <c r="A377" s="290"/>
      <c r="B377" s="293"/>
      <c r="C377" s="149" t="s">
        <v>377</v>
      </c>
      <c r="D377" s="134" t="s">
        <v>177</v>
      </c>
      <c r="E377" s="135">
        <v>28</v>
      </c>
      <c r="F377" s="136">
        <v>27.6</v>
      </c>
    </row>
    <row r="378" spans="1:6" hidden="1" x14ac:dyDescent="0.35">
      <c r="A378" s="291"/>
      <c r="B378" s="294"/>
      <c r="C378" s="149" t="s">
        <v>378</v>
      </c>
      <c r="D378" s="134" t="s">
        <v>176</v>
      </c>
      <c r="E378" s="135"/>
      <c r="F378" s="136"/>
    </row>
    <row r="379" spans="1:6" hidden="1" x14ac:dyDescent="0.35">
      <c r="A379" s="157" t="s">
        <v>200</v>
      </c>
      <c r="B379" s="152" t="s">
        <v>201</v>
      </c>
      <c r="C379" s="149" t="s">
        <v>378</v>
      </c>
      <c r="D379" s="134" t="s">
        <v>205</v>
      </c>
      <c r="E379" s="135"/>
      <c r="F379" s="136"/>
    </row>
    <row r="380" spans="1:6" x14ac:dyDescent="0.35">
      <c r="A380" s="295" t="s">
        <v>200</v>
      </c>
      <c r="B380" s="292" t="s">
        <v>201</v>
      </c>
      <c r="C380" s="149" t="s">
        <v>379</v>
      </c>
      <c r="D380" s="134" t="s">
        <v>173</v>
      </c>
      <c r="E380" s="135">
        <v>0.69</v>
      </c>
      <c r="F380" s="136"/>
    </row>
    <row r="381" spans="1:6" hidden="1" x14ac:dyDescent="0.35">
      <c r="A381" s="296"/>
      <c r="B381" s="294"/>
      <c r="C381" s="119" t="s">
        <v>380</v>
      </c>
      <c r="D381" s="134" t="s">
        <v>177</v>
      </c>
      <c r="E381" s="135"/>
      <c r="F381" s="136"/>
    </row>
    <row r="382" spans="1:6" x14ac:dyDescent="0.35">
      <c r="A382" s="280" t="s">
        <v>207</v>
      </c>
      <c r="B382" s="282" t="s">
        <v>208</v>
      </c>
      <c r="C382" s="119" t="s">
        <v>378</v>
      </c>
      <c r="D382" s="134" t="s">
        <v>173</v>
      </c>
      <c r="E382" s="135">
        <v>0.68</v>
      </c>
      <c r="F382" s="136"/>
    </row>
    <row r="383" spans="1:6" hidden="1" x14ac:dyDescent="0.35">
      <c r="A383" s="281"/>
      <c r="B383" s="283"/>
      <c r="C383" s="149" t="s">
        <v>381</v>
      </c>
      <c r="D383" s="134" t="s">
        <v>205</v>
      </c>
      <c r="E383" s="135"/>
      <c r="F383" s="136"/>
    </row>
    <row r="384" spans="1:6" hidden="1" x14ac:dyDescent="0.35">
      <c r="A384" s="176" t="s">
        <v>220</v>
      </c>
      <c r="B384" s="169" t="s">
        <v>221</v>
      </c>
      <c r="C384" s="149" t="s">
        <v>382</v>
      </c>
      <c r="D384" s="134" t="s">
        <v>173</v>
      </c>
      <c r="E384" s="135"/>
      <c r="F384" s="136"/>
    </row>
    <row r="385" spans="1:6" x14ac:dyDescent="0.35">
      <c r="A385" s="144"/>
      <c r="B385" s="127" t="s">
        <v>383</v>
      </c>
      <c r="C385" s="146" t="s">
        <v>384</v>
      </c>
      <c r="D385" s="153"/>
      <c r="E385" s="130">
        <f>SUM(E387:E388)</f>
        <v>60</v>
      </c>
      <c r="F385" s="130">
        <f>SUM(F387:F388)</f>
        <v>0</v>
      </c>
    </row>
    <row r="386" spans="1:6" x14ac:dyDescent="0.35">
      <c r="A386" s="132"/>
      <c r="B386" s="177" t="s">
        <v>170</v>
      </c>
      <c r="C386" s="134"/>
      <c r="D386" s="134"/>
      <c r="E386" s="135"/>
      <c r="F386" s="136"/>
    </row>
    <row r="387" spans="1:6" ht="15" thickBot="1" x14ac:dyDescent="0.4">
      <c r="A387" s="289" t="s">
        <v>171</v>
      </c>
      <c r="B387" s="292" t="s">
        <v>172</v>
      </c>
      <c r="C387" s="149" t="s">
        <v>385</v>
      </c>
      <c r="D387" s="134" t="s">
        <v>173</v>
      </c>
      <c r="E387" s="135">
        <v>60</v>
      </c>
      <c r="F387" s="136"/>
    </row>
    <row r="388" spans="1:6" ht="15" hidden="1" thickBot="1" x14ac:dyDescent="0.4">
      <c r="A388" s="304"/>
      <c r="B388" s="305"/>
      <c r="C388" s="172" t="s">
        <v>386</v>
      </c>
      <c r="D388" s="172" t="s">
        <v>177</v>
      </c>
      <c r="E388" s="178"/>
      <c r="F388" s="179"/>
    </row>
    <row r="389" spans="1:6" ht="15" thickBot="1" x14ac:dyDescent="0.4">
      <c r="A389" s="180"/>
      <c r="B389" s="181" t="s">
        <v>387</v>
      </c>
      <c r="C389" s="182" t="s">
        <v>388</v>
      </c>
      <c r="D389" s="182"/>
      <c r="E389" s="183">
        <f>SUM(E385,E371,E355,E341,E330,E317,E302,E292,E265,E245,E233,E221,E210,E196,E183,E168,E157,E144,E132,E93,E90,E281)</f>
        <v>39958.858</v>
      </c>
      <c r="F389" s="183">
        <f>SUM(F385,F371,F355,F341,F330,F317,F302,F292,F265,F245,F233,F221,F210,F196,F183,F168,F157,F144,F132,F93,F90,F281)</f>
        <v>18708.315999999999</v>
      </c>
    </row>
    <row r="390" spans="1:6" ht="15" thickBot="1" x14ac:dyDescent="0.4">
      <c r="A390" s="184"/>
      <c r="B390" s="185" t="s">
        <v>389</v>
      </c>
      <c r="C390" s="186" t="s">
        <v>390</v>
      </c>
      <c r="D390" s="187"/>
      <c r="E390" s="188">
        <v>655.47</v>
      </c>
      <c r="F390" s="189"/>
    </row>
    <row r="391" spans="1:6" ht="15" thickBot="1" x14ac:dyDescent="0.4">
      <c r="A391" s="190"/>
      <c r="B391" s="191" t="s">
        <v>391</v>
      </c>
      <c r="C391" s="192"/>
      <c r="D391" s="193"/>
      <c r="E391" s="194">
        <f>E389-E390</f>
        <v>39303.387999999999</v>
      </c>
      <c r="F391" s="183">
        <f t="shared" ref="F391" si="0">F389-F390</f>
        <v>18708.315999999999</v>
      </c>
    </row>
    <row r="392" spans="1:6" ht="15" thickBot="1" x14ac:dyDescent="0.4">
      <c r="A392" s="195"/>
      <c r="B392" s="196" t="s">
        <v>170</v>
      </c>
      <c r="C392" s="197"/>
      <c r="D392" s="197"/>
      <c r="E392" s="198"/>
      <c r="F392" s="199"/>
    </row>
    <row r="393" spans="1:6" x14ac:dyDescent="0.35">
      <c r="A393" s="200"/>
      <c r="B393" s="201" t="s">
        <v>392</v>
      </c>
      <c r="C393" s="306" t="s">
        <v>173</v>
      </c>
      <c r="D393" s="307"/>
      <c r="E393" s="202">
        <f>SUM(E283,E284,E289,E329,E244,E220,E209,E115,E352,E170,E387,E375,E360,E346,E332,E321,E312:E313,E304:E306,E295,E267:E268,E258,E247:E248,E235:E236,E223:E224,E212:E213,E198:E199,E194,E185:E186,E171,E159:E160,E146:E147,E143,E134:E135,E129,E124,E120,E103,E99,E95,E92,E364,E367,E382,E351,E328,E276:E277,E263,E254,E243,E230,E219,E207,E193,E179,E166:E167,E154,E141,E316,E384,E294,E369,E255,E279,E264,E357:E358,E319:E320,E232,E273,E326,E107,E109,E111,E325,E272,E324,E343:E344,E373,E334,E380,E349,E336,E310,E299,E288,E252,E241,E228,E217,E204,E191,E177,E164,E152,E139,E339,E290,E338,E181,E155)-E390</f>
        <v>27764.067000000003</v>
      </c>
      <c r="F393" s="203">
        <f>SUM(F283,F284,F289,F329,F244,F220,F209,F115,F352,F170,F387,F375,F360,F346,F332,F321,F312:F313,F304:F306,F295,F267:F268,F258,F247:F248,F235:F236,F223:F224,F212:F213,F198:F199,F194,F185:F186,F171,F159:F160,F146:F147,F143,F134:F135,F129,F124,F120,F103,F99,F95,F92,F364,F367,F382,F351,F328,F276:F277,F263,F254,F243,F230,F219,F207,F193,F179,F166:F167,F154,F141,F316,F384,F294,F369,F255,F279,F264,F357:F358,F319:F320,F232,F273,F326,F107,F109,F111,F325,F272,F324,F343:F344,F373,F334,F380,F349,F336,F310,F299,F288,F252,F241,F228,F217,F204,F191,F177,F164,F152,F139,F339,F290,F338,F181,F155)</f>
        <v>10503.803000000002</v>
      </c>
    </row>
    <row r="394" spans="1:6" x14ac:dyDescent="0.35">
      <c r="A394" s="204"/>
      <c r="B394" s="205" t="s">
        <v>393</v>
      </c>
      <c r="C394" s="318" t="s">
        <v>175</v>
      </c>
      <c r="D394" s="319"/>
      <c r="E394" s="202">
        <f>SUM(E116,E96,E112,E361,E376,E138,E151,E163,E176,E190,E203,E216,E227,E239,E251,E315,E125,E368)</f>
        <v>1978.8369999999998</v>
      </c>
      <c r="F394" s="135">
        <f>SUM(F116,F96,F112,F361,F376,F138,F151,F163,F176,F190,F203,F216,F227,F239,F251,F315,F125,F368)</f>
        <v>1065.7909999999999</v>
      </c>
    </row>
    <row r="395" spans="1:6" x14ac:dyDescent="0.35">
      <c r="A395" s="204"/>
      <c r="B395" s="205" t="s">
        <v>97</v>
      </c>
      <c r="C395" s="318" t="s">
        <v>182</v>
      </c>
      <c r="D395" s="319"/>
      <c r="E395" s="202">
        <f>SUM(E322,E136,E148,E161,E172,E187,E200,E214,E225,E237,E249,E296,E259,E269,E102,E285,E104)</f>
        <v>6973.7000000000016</v>
      </c>
      <c r="F395" s="135">
        <f>SUM(F322,F136,F148,F161,F172,F187,F200,F214,F225,F237,F249,F296,F259,F269,F102,F285,F104)</f>
        <v>6669.4000000000005</v>
      </c>
    </row>
    <row r="396" spans="1:6" ht="24" x14ac:dyDescent="0.35">
      <c r="A396" s="204"/>
      <c r="B396" s="206" t="s">
        <v>394</v>
      </c>
      <c r="C396" s="316" t="s">
        <v>253</v>
      </c>
      <c r="D396" s="320"/>
      <c r="E396" s="202">
        <f>E173</f>
        <v>34.1</v>
      </c>
      <c r="F396" s="135">
        <f>F173</f>
        <v>0</v>
      </c>
    </row>
    <row r="397" spans="1:6" x14ac:dyDescent="0.35">
      <c r="A397" s="204"/>
      <c r="B397" s="206" t="s">
        <v>395</v>
      </c>
      <c r="C397" s="321" t="s">
        <v>177</v>
      </c>
      <c r="D397" s="322"/>
      <c r="E397" s="202">
        <f>SUM(E202,E174,E98,E130,E100,E354,E123,E114,E137,E149,E162,E188,E323,E271,E261,E127,E118,E377,E362,E345,E297,E250,E238,E226,E215,E333,E359,E381,E365,E350,E337,E327,E311,E300,E275,E262,E253,E242,E229,E218,E206,E192,E178,E165,E153,E140,E287,E335,E347,E370,E340,E301,E291,E182,E156,E105,E388,E256,E374,E195,E110,E108,E314)</f>
        <v>2181.8780000000002</v>
      </c>
      <c r="F397" s="135">
        <f>SUM(F202,F174,F98,F130,F100,F354,F123,F114,F137,F149,F162,F188,F323,F271,F261,F127,F118,F377,F362,F345,F297,F250,F238,F226,F215,F333,F359,F381,F365,F350,F337,F327,F311,F300,F275,F262,F253,F242,F229,F218,F206,F192,F178,F165,F153,F140,F287,F335,F347,F370,F340,F301,F291,F182,F156,F105,F388,F256,F374,F195,F110,F108,F314)</f>
        <v>414.34999999999991</v>
      </c>
    </row>
    <row r="398" spans="1:6" x14ac:dyDescent="0.35">
      <c r="A398" s="204"/>
      <c r="B398" s="205" t="s">
        <v>396</v>
      </c>
      <c r="C398" s="318" t="s">
        <v>205</v>
      </c>
      <c r="D398" s="319"/>
      <c r="E398" s="202">
        <f>SUM(E117,E121,E180,E208,E231,E383,E379,E366,E274,E205,E298,E142,E240)</f>
        <v>64.117999999999995</v>
      </c>
      <c r="F398" s="135">
        <f>SUM(F117,F121,F180,F208,F231,F383)</f>
        <v>0</v>
      </c>
    </row>
    <row r="399" spans="1:6" ht="15" thickBot="1" x14ac:dyDescent="0.4">
      <c r="A399" s="207"/>
      <c r="B399" s="208" t="s">
        <v>397</v>
      </c>
      <c r="C399" s="314" t="s">
        <v>176</v>
      </c>
      <c r="D399" s="315"/>
      <c r="E399" s="209">
        <f>SUM(E175,E101,E189,E260,E270,E353,E126,E122,E113,E363,E131,E97,E119,E278,E280,E106,E378,E150,E201,E348,E286)</f>
        <v>306.68799999999999</v>
      </c>
      <c r="F399" s="210">
        <f>SUM(F175,F101,F189,F260,F270,F353,F126,F122,F113,F363,F131,F97,F119,F278,F280,F106,F378,F150,F201,F348,F286)</f>
        <v>54.972000000000001</v>
      </c>
    </row>
    <row r="400" spans="1:6" x14ac:dyDescent="0.35">
      <c r="A400" s="211"/>
      <c r="B400" s="212" t="s">
        <v>170</v>
      </c>
      <c r="C400" s="213"/>
      <c r="D400" s="214"/>
      <c r="E400" s="215"/>
      <c r="F400" s="203"/>
    </row>
    <row r="401" spans="1:6" x14ac:dyDescent="0.35">
      <c r="A401" s="137"/>
      <c r="B401" s="216" t="s">
        <v>172</v>
      </c>
      <c r="C401" s="312">
        <v>1</v>
      </c>
      <c r="D401" s="313"/>
      <c r="E401" s="202">
        <f>SUM(E387,E304,E170,E92,E95:E98,E294,E373,E357,E343,E332,E319,E267,E247,E235,E223,E212,E198,E185,E159,E146,E134,E283,E388)-E390</f>
        <v>3842.8509999999951</v>
      </c>
      <c r="F401" s="135">
        <f>SUM(F387,F304,F170,F92,F95:F98,F294)</f>
        <v>2454.8910000000001</v>
      </c>
    </row>
    <row r="402" spans="1:6" x14ac:dyDescent="0.35">
      <c r="A402" s="204"/>
      <c r="B402" s="217" t="s">
        <v>179</v>
      </c>
      <c r="C402" s="312">
        <v>2</v>
      </c>
      <c r="D402" s="313"/>
      <c r="E402" s="202">
        <f>SUM(E305,E295:E296,E268:E271,E258:E261,E248:E249,E236:E237,E224:E226,E213:E215,E199:E202,E186:E189,E171:E175,E160:E162,E147:E150,E135:E137,E99:E102,E374,E358,E320,E345,E297,E250,E238,E344,E359,E333,E284,E287,E285:E286)</f>
        <v>13628.707999999997</v>
      </c>
      <c r="F402" s="135">
        <f>SUM(F305,F295:F296,F268:F271,F258:F261,F248:F249,F236:F237,F224:F226,F213:F215,F199:F202,F186:F189,F171:F175,F160:F162,F147:F150,F135:F137,F99:F102,F374,F358,F320,F345,F297,F250,F238,F344,F359,F333,F284,F287,F285:F286)</f>
        <v>11456.622999999998</v>
      </c>
    </row>
    <row r="403" spans="1:6" x14ac:dyDescent="0.35">
      <c r="A403" s="204"/>
      <c r="B403" s="217" t="s">
        <v>334</v>
      </c>
      <c r="C403" s="312">
        <v>3</v>
      </c>
      <c r="D403" s="313"/>
      <c r="E403" s="202">
        <f>SUM(E103,E306,E321,E322,E323,E106,E104,E105)</f>
        <v>1612.6090000000002</v>
      </c>
      <c r="F403" s="135">
        <f>SUM(F103,F306,F321,F322,F323,F106,F104,F105)</f>
        <v>26.917000000000002</v>
      </c>
    </row>
    <row r="404" spans="1:6" x14ac:dyDescent="0.35">
      <c r="A404" s="204"/>
      <c r="B404" s="218" t="s">
        <v>189</v>
      </c>
      <c r="C404" s="316">
        <v>4</v>
      </c>
      <c r="D404" s="317"/>
      <c r="E404" s="202">
        <f>SUM(E307,E346:E348,E334:E335,E107,E324,E108)</f>
        <v>1498.4690000000001</v>
      </c>
      <c r="F404" s="135">
        <f>SUM(F307,F346:F348,F334:F335,F107,F324,F108)</f>
        <v>1078.28</v>
      </c>
    </row>
    <row r="405" spans="1:6" x14ac:dyDescent="0.35">
      <c r="A405" s="204"/>
      <c r="B405" s="217" t="s">
        <v>192</v>
      </c>
      <c r="C405" s="312">
        <v>5</v>
      </c>
      <c r="D405" s="313"/>
      <c r="E405" s="202">
        <f>SUM(E109,E308,E325,E272,E110)</f>
        <v>243.34800000000001</v>
      </c>
      <c r="F405" s="135">
        <f>SUM(F109,F308,F325,F272,F110)</f>
        <v>0</v>
      </c>
    </row>
    <row r="406" spans="1:6" x14ac:dyDescent="0.35">
      <c r="A406" s="204"/>
      <c r="B406" s="217" t="s">
        <v>195</v>
      </c>
      <c r="C406" s="312">
        <v>6</v>
      </c>
      <c r="D406" s="313"/>
      <c r="E406" s="202">
        <f>SUM(E376,E375,E360:E361,E309,E111:E114,E138,E151,E163,E176,E190,E203,E216,E227,E239,E251,E363,E273,E326,E378,E377,E362)</f>
        <v>5476.3989999999994</v>
      </c>
      <c r="F406" s="135">
        <f>SUM(F376,F375,F360:F361,F309,F111:F114,F138,F151,F163,F176,F190,F203,F216,F227,F239,F251,F363,F273,F326,F378,F377,F362)</f>
        <v>2126.61</v>
      </c>
    </row>
    <row r="407" spans="1:6" x14ac:dyDescent="0.35">
      <c r="A407" s="204"/>
      <c r="B407" s="217" t="s">
        <v>201</v>
      </c>
      <c r="C407" s="312">
        <v>7</v>
      </c>
      <c r="D407" s="313"/>
      <c r="E407" s="202">
        <f>SUM(E115:E119,E364,E379,E366,E274,E205,E298,E240,E140,E153,E165,E178,E192,E206,E218,E229,E242,E253,E262,E275,E300,E311,E327,E337,E350,E365,E381,E380,E349,E336,E310,E299,E288,E252,E241,E228,E217,E204,E191,E177,E164,E152,E139)</f>
        <v>255.53699999999998</v>
      </c>
      <c r="F407" s="135">
        <f>SUM(F115:F119,F364,F379,F366,F274,F205,F298,F240,F140,F153,F165,F178,F192,F206,F218,F229,F242,F253,F262,F275,F300,F311,F327,F337,F350,F365,F381,F380,F349,F336,F310,F299,F288,F252,F241,F228,F217,F204,F191,F177,F164,F152,F139)</f>
        <v>2.3199999999999998</v>
      </c>
    </row>
    <row r="408" spans="1:6" x14ac:dyDescent="0.35">
      <c r="A408" s="204"/>
      <c r="B408" s="217" t="s">
        <v>208</v>
      </c>
      <c r="C408" s="312">
        <v>8</v>
      </c>
      <c r="D408" s="313"/>
      <c r="E408" s="202">
        <f>SUM(E120:E123,E367,E141:E142,E154,E166,E179,E180,E193,E208,E207,E219,E230,E231,E243,E254,E263,E276,E312,E328,E351,E382,E383,E289,E338)</f>
        <v>3252.2169999999992</v>
      </c>
      <c r="F408" s="135">
        <f>SUM(F120:F123,F367,F141:F142,F154,F166,F179,F180,F193,F208,F207,F219,F230,F231,F243,F254,F263,F276,F312,F328,F351,F382,F383,F289,F338)</f>
        <v>1131.68</v>
      </c>
    </row>
    <row r="409" spans="1:6" x14ac:dyDescent="0.35">
      <c r="A409" s="204"/>
      <c r="B409" s="217" t="s">
        <v>213</v>
      </c>
      <c r="C409" s="312">
        <v>9</v>
      </c>
      <c r="D409" s="313"/>
      <c r="E409" s="202">
        <f>SUM(E124:E128,E313,E277,E315,E278,E368,E314)</f>
        <v>1125.721</v>
      </c>
      <c r="F409" s="135">
        <f>SUM(F124:F128,F313,F277,F315,F278,F368,F314)</f>
        <v>271.45499999999998</v>
      </c>
    </row>
    <row r="410" spans="1:6" ht="15" thickBot="1" x14ac:dyDescent="0.4">
      <c r="A410" s="219"/>
      <c r="B410" s="220" t="s">
        <v>221</v>
      </c>
      <c r="C410" s="308">
        <v>10</v>
      </c>
      <c r="D410" s="309"/>
      <c r="E410" s="221">
        <f>SUM(E329,E244,E220,E352,E316,E129:E131,E143,E156,E194,E209,E182,E167,E354,E369,E370,E353,E384,E255,E279,E264,E232,E280,E339,E290,E340,E301,E291,E256,E195,E181,E155)</f>
        <v>8367.5290000000005</v>
      </c>
      <c r="F410" s="210">
        <f>SUM(F329,F244,F220,F352,F316,F129:F131,F143,F156,F194,F209,F182,F167,F354,F369,F370,F353,F384,F255,F279,F264,F232,F280,F339,F290,F340,F301,F291,F256,F195,F181,F155)</f>
        <v>159.54000000000002</v>
      </c>
    </row>
    <row r="411" spans="1:6" x14ac:dyDescent="0.35">
      <c r="A411" s="200"/>
      <c r="B411" s="222" t="s">
        <v>170</v>
      </c>
      <c r="C411" s="306"/>
      <c r="D411" s="307"/>
      <c r="E411" s="223"/>
      <c r="F411" s="224"/>
    </row>
    <row r="412" spans="1:6" x14ac:dyDescent="0.35">
      <c r="A412" s="225"/>
      <c r="B412" s="226" t="s">
        <v>398</v>
      </c>
      <c r="C412" s="227"/>
      <c r="D412" s="228"/>
      <c r="E412" s="135">
        <v>7192.1719999999996</v>
      </c>
      <c r="F412" s="136">
        <v>360.767</v>
      </c>
    </row>
    <row r="413" spans="1:6" x14ac:dyDescent="0.35">
      <c r="A413" s="225"/>
      <c r="B413" s="217" t="s">
        <v>399</v>
      </c>
      <c r="C413" s="229"/>
      <c r="D413" s="230"/>
      <c r="E413" s="231">
        <v>590.14499999999998</v>
      </c>
      <c r="F413" s="232"/>
    </row>
    <row r="414" spans="1:6" ht="15" thickBot="1" x14ac:dyDescent="0.4">
      <c r="A414" s="219"/>
      <c r="B414" s="233" t="s">
        <v>400</v>
      </c>
      <c r="C414" s="234"/>
      <c r="D414" s="235"/>
      <c r="E414" s="236">
        <v>11.754</v>
      </c>
      <c r="F414" s="237"/>
    </row>
    <row r="415" spans="1:6" x14ac:dyDescent="0.35">
      <c r="A415" s="116"/>
      <c r="B415" s="118"/>
      <c r="C415" s="119"/>
      <c r="D415" s="119"/>
      <c r="E415" s="90"/>
      <c r="F415" s="90"/>
    </row>
  </sheetData>
  <mergeCells count="231"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75:F75"/>
    <mergeCell ref="C74:F74"/>
    <mergeCell ref="C73:F73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29:F29"/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C39:F39"/>
    <mergeCell ref="C410:D410"/>
    <mergeCell ref="C411:D411"/>
    <mergeCell ref="C80:F80"/>
    <mergeCell ref="C79:F79"/>
    <mergeCell ref="C78:F78"/>
    <mergeCell ref="C405:D405"/>
    <mergeCell ref="C406:D406"/>
    <mergeCell ref="C407:D407"/>
    <mergeCell ref="C408:D408"/>
    <mergeCell ref="C409:D409"/>
    <mergeCell ref="C399:D399"/>
    <mergeCell ref="C401:D401"/>
    <mergeCell ref="C402:D402"/>
    <mergeCell ref="C403:D403"/>
    <mergeCell ref="C404:D404"/>
    <mergeCell ref="C394:D394"/>
    <mergeCell ref="C395:D395"/>
    <mergeCell ref="C396:D396"/>
    <mergeCell ref="C397:D397"/>
    <mergeCell ref="C398:D398"/>
    <mergeCell ref="A83:F83"/>
    <mergeCell ref="A86:A88"/>
    <mergeCell ref="B86:B88"/>
    <mergeCell ref="C86:C88"/>
    <mergeCell ref="A382:A383"/>
    <mergeCell ref="B382:B383"/>
    <mergeCell ref="A387:A388"/>
    <mergeCell ref="B387:B388"/>
    <mergeCell ref="C393:D393"/>
    <mergeCell ref="A369:A370"/>
    <mergeCell ref="B369:B370"/>
    <mergeCell ref="A375:A378"/>
    <mergeCell ref="B375:B378"/>
    <mergeCell ref="A380:A381"/>
    <mergeCell ref="B380:B381"/>
    <mergeCell ref="A358:A359"/>
    <mergeCell ref="B358:B359"/>
    <mergeCell ref="A360:A363"/>
    <mergeCell ref="B360:B363"/>
    <mergeCell ref="A364:A366"/>
    <mergeCell ref="B364:B366"/>
    <mergeCell ref="A346:A348"/>
    <mergeCell ref="B346:B348"/>
    <mergeCell ref="A349:A350"/>
    <mergeCell ref="B349:B350"/>
    <mergeCell ref="A352:A354"/>
    <mergeCell ref="B352:B354"/>
    <mergeCell ref="A336:A337"/>
    <mergeCell ref="B336:B337"/>
    <mergeCell ref="A339:A340"/>
    <mergeCell ref="B339:B340"/>
    <mergeCell ref="A344:A345"/>
    <mergeCell ref="B344:B345"/>
    <mergeCell ref="A313:A315"/>
    <mergeCell ref="B313:B315"/>
    <mergeCell ref="A321:A323"/>
    <mergeCell ref="B321:B323"/>
    <mergeCell ref="A334:A335"/>
    <mergeCell ref="B334:B335"/>
    <mergeCell ref="A295:A297"/>
    <mergeCell ref="B295:B297"/>
    <mergeCell ref="A299:A300"/>
    <mergeCell ref="B299:B300"/>
    <mergeCell ref="A310:A311"/>
    <mergeCell ref="B310:B311"/>
    <mergeCell ref="A279:A280"/>
    <mergeCell ref="B279:B280"/>
    <mergeCell ref="A284:A287"/>
    <mergeCell ref="B284:B287"/>
    <mergeCell ref="A290:A291"/>
    <mergeCell ref="B290:B291"/>
    <mergeCell ref="A268:A271"/>
    <mergeCell ref="B268:B271"/>
    <mergeCell ref="A274:A275"/>
    <mergeCell ref="B274:B275"/>
    <mergeCell ref="A277:A278"/>
    <mergeCell ref="B277:B278"/>
    <mergeCell ref="A252:A253"/>
    <mergeCell ref="B252:B253"/>
    <mergeCell ref="A255:A256"/>
    <mergeCell ref="B255:B256"/>
    <mergeCell ref="A258:A261"/>
    <mergeCell ref="B258:B261"/>
    <mergeCell ref="A236:A238"/>
    <mergeCell ref="B236:B238"/>
    <mergeCell ref="A241:A242"/>
    <mergeCell ref="B241:B242"/>
    <mergeCell ref="A248:A250"/>
    <mergeCell ref="B248:B250"/>
    <mergeCell ref="A224:A226"/>
    <mergeCell ref="B224:B226"/>
    <mergeCell ref="A228:A229"/>
    <mergeCell ref="B228:B229"/>
    <mergeCell ref="B230:B231"/>
    <mergeCell ref="A207:A208"/>
    <mergeCell ref="B207:B208"/>
    <mergeCell ref="A213:A215"/>
    <mergeCell ref="B213:B215"/>
    <mergeCell ref="A217:A218"/>
    <mergeCell ref="B217:B218"/>
    <mergeCell ref="A194:A195"/>
    <mergeCell ref="B194:B195"/>
    <mergeCell ref="A199:A202"/>
    <mergeCell ref="B199:B202"/>
    <mergeCell ref="A204:A206"/>
    <mergeCell ref="B204:B206"/>
    <mergeCell ref="A181:A182"/>
    <mergeCell ref="B181:B182"/>
    <mergeCell ref="A186:A189"/>
    <mergeCell ref="B186:B189"/>
    <mergeCell ref="A191:A192"/>
    <mergeCell ref="B191:B192"/>
    <mergeCell ref="A171:A175"/>
    <mergeCell ref="B171:B175"/>
    <mergeCell ref="A177:A178"/>
    <mergeCell ref="B177:B178"/>
    <mergeCell ref="A179:A180"/>
    <mergeCell ref="B179:B180"/>
    <mergeCell ref="A155:A156"/>
    <mergeCell ref="B155:B156"/>
    <mergeCell ref="A160:A162"/>
    <mergeCell ref="B160:B162"/>
    <mergeCell ref="A164:A165"/>
    <mergeCell ref="B164:B165"/>
    <mergeCell ref="A141:A142"/>
    <mergeCell ref="B141:B142"/>
    <mergeCell ref="A147:A150"/>
    <mergeCell ref="B147:B150"/>
    <mergeCell ref="A152:A153"/>
    <mergeCell ref="B152:B153"/>
    <mergeCell ref="A129:A131"/>
    <mergeCell ref="B129:B131"/>
    <mergeCell ref="A135:A137"/>
    <mergeCell ref="B135:B137"/>
    <mergeCell ref="A139:A140"/>
    <mergeCell ref="B139:B140"/>
    <mergeCell ref="A115:A119"/>
    <mergeCell ref="B115:B119"/>
    <mergeCell ref="A120:A123"/>
    <mergeCell ref="B120:B123"/>
    <mergeCell ref="A124:A128"/>
    <mergeCell ref="B124:B128"/>
    <mergeCell ref="A107:A108"/>
    <mergeCell ref="B107:B108"/>
    <mergeCell ref="A109:A110"/>
    <mergeCell ref="B109:B110"/>
    <mergeCell ref="A111:A114"/>
    <mergeCell ref="B111:B114"/>
    <mergeCell ref="A95:A98"/>
    <mergeCell ref="B95:B98"/>
    <mergeCell ref="A99:A102"/>
    <mergeCell ref="B99:B102"/>
    <mergeCell ref="A103:A106"/>
    <mergeCell ref="B103:B106"/>
    <mergeCell ref="A5:F5"/>
    <mergeCell ref="D86:D88"/>
    <mergeCell ref="E86:E88"/>
    <mergeCell ref="F86:F88"/>
    <mergeCell ref="A67:A75"/>
    <mergeCell ref="A7:A8"/>
    <mergeCell ref="B7:B8"/>
    <mergeCell ref="C72:F72"/>
    <mergeCell ref="C71:F71"/>
    <mergeCell ref="C70:F70"/>
    <mergeCell ref="C69:F69"/>
    <mergeCell ref="C68:F68"/>
    <mergeCell ref="C67:F67"/>
    <mergeCell ref="C66:F66"/>
    <mergeCell ref="C65:F65"/>
    <mergeCell ref="C64:F64"/>
    <mergeCell ref="C7:F8"/>
    <mergeCell ref="C9:F9"/>
    <mergeCell ref="C10:F10"/>
    <mergeCell ref="C11:F11"/>
    <mergeCell ref="C12:F12"/>
    <mergeCell ref="C13:F13"/>
    <mergeCell ref="C77:F77"/>
    <mergeCell ref="C76:F76"/>
  </mergeCells>
  <conditionalFormatting sqref="E411:F414 F358:F370 F344:F354 F334:F340 F320:F329 F305:F318 F295:F301 F248:F266 F236:F244 F224 F213:F220 F199:F209 F186:F195 F171:F182 F160:F167 F147:F156 F268:F280 F90:F92 F374:F384 E390:F390 E392:F392 F94:F131 F133:F143 F145 F158 F169 F184 F197 F211 F222 F234 F246 F282:F291 F293 F303 F331 F342 F356 F372 F386:F388 E400:F400 F226:F232">
    <cfRule type="cellIs" dxfId="61" priority="62" stopIfTrue="1" operator="equal">
      <formula>0</formula>
    </cfRule>
  </conditionalFormatting>
  <conditionalFormatting sqref="F146 F159 F170 F185 F198 F212 F223 F235 F247 F267 F294 F304 F319 F332:F333 F343 F357 F373">
    <cfRule type="cellIs" dxfId="60" priority="61" stopIfTrue="1" operator="equal">
      <formula>0</formula>
    </cfRule>
  </conditionalFormatting>
  <conditionalFormatting sqref="E160:E167 E169">
    <cfRule type="cellIs" dxfId="59" priority="60" stopIfTrue="1" operator="equal">
      <formula>0</formula>
    </cfRule>
  </conditionalFormatting>
  <conditionalFormatting sqref="E154:E156 E171:E182 E186:E195 E213:E220 E224 E248:E266 E295:E301 E317:E318 E320:E329 E358:E370 E268:E280 E147:E152 E282:E291 E91:E92 E236:E244 E334:E340 E344:E354 E374:E386 E199:E209 E94:E143 E388 F132 E145 E158 E184 E197 E211 E222 E234 E246 E293 E303 E331 E342 E356 E372 F385 E226:E232">
    <cfRule type="cellIs" dxfId="58" priority="59" stopIfTrue="1" operator="equal">
      <formula>0</formula>
    </cfRule>
  </conditionalFormatting>
  <conditionalFormatting sqref="E159">
    <cfRule type="cellIs" dxfId="57" priority="57" stopIfTrue="1" operator="equal">
      <formula>0</formula>
    </cfRule>
  </conditionalFormatting>
  <conditionalFormatting sqref="E146">
    <cfRule type="cellIs" dxfId="56" priority="58" stopIfTrue="1" operator="equal">
      <formula>0</formula>
    </cfRule>
  </conditionalFormatting>
  <conditionalFormatting sqref="E170">
    <cfRule type="cellIs" dxfId="55" priority="56" stopIfTrue="1" operator="equal">
      <formula>0</formula>
    </cfRule>
  </conditionalFormatting>
  <conditionalFormatting sqref="E185">
    <cfRule type="cellIs" dxfId="54" priority="55" stopIfTrue="1" operator="equal">
      <formula>0</formula>
    </cfRule>
  </conditionalFormatting>
  <conditionalFormatting sqref="E198">
    <cfRule type="cellIs" dxfId="53" priority="54" stopIfTrue="1" operator="equal">
      <formula>0</formula>
    </cfRule>
  </conditionalFormatting>
  <conditionalFormatting sqref="E212">
    <cfRule type="cellIs" dxfId="52" priority="53" stopIfTrue="1" operator="equal">
      <formula>0</formula>
    </cfRule>
  </conditionalFormatting>
  <conditionalFormatting sqref="E223">
    <cfRule type="cellIs" dxfId="51" priority="52" stopIfTrue="1" operator="equal">
      <formula>0</formula>
    </cfRule>
  </conditionalFormatting>
  <conditionalFormatting sqref="E235">
    <cfRule type="cellIs" dxfId="50" priority="51" stopIfTrue="1" operator="equal">
      <formula>0</formula>
    </cfRule>
  </conditionalFormatting>
  <conditionalFormatting sqref="E247">
    <cfRule type="cellIs" dxfId="49" priority="50" stopIfTrue="1" operator="equal">
      <formula>0</formula>
    </cfRule>
  </conditionalFormatting>
  <conditionalFormatting sqref="E267">
    <cfRule type="cellIs" dxfId="48" priority="49" stopIfTrue="1" operator="equal">
      <formula>0</formula>
    </cfRule>
  </conditionalFormatting>
  <conditionalFormatting sqref="E294">
    <cfRule type="cellIs" dxfId="47" priority="48" stopIfTrue="1" operator="equal">
      <formula>0</formula>
    </cfRule>
  </conditionalFormatting>
  <conditionalFormatting sqref="E304:E316">
    <cfRule type="cellIs" dxfId="46" priority="47" stopIfTrue="1" operator="equal">
      <formula>0</formula>
    </cfRule>
  </conditionalFormatting>
  <conditionalFormatting sqref="E319">
    <cfRule type="cellIs" dxfId="45" priority="46" stopIfTrue="1" operator="equal">
      <formula>0</formula>
    </cfRule>
  </conditionalFormatting>
  <conditionalFormatting sqref="E332:E333">
    <cfRule type="cellIs" dxfId="44" priority="45" stopIfTrue="1" operator="equal">
      <formula>0</formula>
    </cfRule>
  </conditionalFormatting>
  <conditionalFormatting sqref="E343">
    <cfRule type="cellIs" dxfId="43" priority="44" stopIfTrue="1" operator="equal">
      <formula>0</formula>
    </cfRule>
  </conditionalFormatting>
  <conditionalFormatting sqref="E357">
    <cfRule type="cellIs" dxfId="42" priority="43" stopIfTrue="1" operator="equal">
      <formula>0</formula>
    </cfRule>
  </conditionalFormatting>
  <conditionalFormatting sqref="E373">
    <cfRule type="cellIs" dxfId="41" priority="42" stopIfTrue="1" operator="equal">
      <formula>0</formula>
    </cfRule>
  </conditionalFormatting>
  <conditionalFormatting sqref="E153">
    <cfRule type="cellIs" dxfId="40" priority="41" stopIfTrue="1" operator="equal">
      <formula>0</formula>
    </cfRule>
  </conditionalFormatting>
  <conditionalFormatting sqref="E90">
    <cfRule type="cellIs" dxfId="39" priority="40" stopIfTrue="1" operator="equal">
      <formula>0</formula>
    </cfRule>
  </conditionalFormatting>
  <conditionalFormatting sqref="E93:F93">
    <cfRule type="cellIs" dxfId="38" priority="39" stopIfTrue="1" operator="equal">
      <formula>0</formula>
    </cfRule>
  </conditionalFormatting>
  <conditionalFormatting sqref="E387">
    <cfRule type="cellIs" dxfId="37" priority="38" stopIfTrue="1" operator="equal">
      <formula>0</formula>
    </cfRule>
  </conditionalFormatting>
  <conditionalFormatting sqref="E391:F391">
    <cfRule type="cellIs" dxfId="36" priority="37" stopIfTrue="1" operator="equal">
      <formula>0</formula>
    </cfRule>
  </conditionalFormatting>
  <conditionalFormatting sqref="E389:F389">
    <cfRule type="cellIs" dxfId="35" priority="36" stopIfTrue="1" operator="equal">
      <formula>0</formula>
    </cfRule>
  </conditionalFormatting>
  <conditionalFormatting sqref="E144:F144">
    <cfRule type="cellIs" dxfId="34" priority="35" stopIfTrue="1" operator="equal">
      <formula>0</formula>
    </cfRule>
  </conditionalFormatting>
  <conditionalFormatting sqref="E157:F157">
    <cfRule type="cellIs" dxfId="33" priority="34" stopIfTrue="1" operator="equal">
      <formula>0</formula>
    </cfRule>
  </conditionalFormatting>
  <conditionalFormatting sqref="E168:F168">
    <cfRule type="cellIs" dxfId="32" priority="33" stopIfTrue="1" operator="equal">
      <formula>0</formula>
    </cfRule>
  </conditionalFormatting>
  <conditionalFormatting sqref="E183:F183">
    <cfRule type="cellIs" dxfId="31" priority="32" stopIfTrue="1" operator="equal">
      <formula>0</formula>
    </cfRule>
  </conditionalFormatting>
  <conditionalFormatting sqref="E196:F196">
    <cfRule type="cellIs" dxfId="30" priority="31" stopIfTrue="1" operator="equal">
      <formula>0</formula>
    </cfRule>
  </conditionalFormatting>
  <conditionalFormatting sqref="E210:F210">
    <cfRule type="cellIs" dxfId="29" priority="30" stopIfTrue="1" operator="equal">
      <formula>0</formula>
    </cfRule>
  </conditionalFormatting>
  <conditionalFormatting sqref="E221:F221">
    <cfRule type="cellIs" dxfId="28" priority="29" stopIfTrue="1" operator="equal">
      <formula>0</formula>
    </cfRule>
  </conditionalFormatting>
  <conditionalFormatting sqref="E233:F233">
    <cfRule type="cellIs" dxfId="27" priority="28" stopIfTrue="1" operator="equal">
      <formula>0</formula>
    </cfRule>
  </conditionalFormatting>
  <conditionalFormatting sqref="E245:F245">
    <cfRule type="cellIs" dxfId="26" priority="27" stopIfTrue="1" operator="equal">
      <formula>0</formula>
    </cfRule>
  </conditionalFormatting>
  <conditionalFormatting sqref="E281:F281">
    <cfRule type="cellIs" dxfId="25" priority="26" stopIfTrue="1" operator="equal">
      <formula>0</formula>
    </cfRule>
  </conditionalFormatting>
  <conditionalFormatting sqref="E292:F292">
    <cfRule type="cellIs" dxfId="24" priority="25" stopIfTrue="1" operator="equal">
      <formula>0</formula>
    </cfRule>
  </conditionalFormatting>
  <conditionalFormatting sqref="E302:F302">
    <cfRule type="cellIs" dxfId="23" priority="24" stopIfTrue="1" operator="equal">
      <formula>0</formula>
    </cfRule>
  </conditionalFormatting>
  <conditionalFormatting sqref="E330:F330">
    <cfRule type="cellIs" dxfId="22" priority="23" stopIfTrue="1" operator="equal">
      <formula>0</formula>
    </cfRule>
  </conditionalFormatting>
  <conditionalFormatting sqref="E341:F341">
    <cfRule type="cellIs" dxfId="21" priority="22" stopIfTrue="1" operator="equal">
      <formula>0</formula>
    </cfRule>
  </conditionalFormatting>
  <conditionalFormatting sqref="E355:F355">
    <cfRule type="cellIs" dxfId="20" priority="21" stopIfTrue="1" operator="equal">
      <formula>0</formula>
    </cfRule>
  </conditionalFormatting>
  <conditionalFormatting sqref="E371:F371">
    <cfRule type="cellIs" dxfId="19" priority="20" stopIfTrue="1" operator="equal">
      <formula>0</formula>
    </cfRule>
  </conditionalFormatting>
  <conditionalFormatting sqref="E394:F394">
    <cfRule type="cellIs" dxfId="18" priority="19" stopIfTrue="1" operator="equal">
      <formula>0</formula>
    </cfRule>
  </conditionalFormatting>
  <conditionalFormatting sqref="E398:F398">
    <cfRule type="cellIs" dxfId="17" priority="18" stopIfTrue="1" operator="equal">
      <formula>0</formula>
    </cfRule>
  </conditionalFormatting>
  <conditionalFormatting sqref="E395:F396">
    <cfRule type="cellIs" dxfId="16" priority="17" stopIfTrue="1" operator="equal">
      <formula>0</formula>
    </cfRule>
  </conditionalFormatting>
  <conditionalFormatting sqref="E393:F393">
    <cfRule type="cellIs" dxfId="15" priority="16" stopIfTrue="1" operator="equal">
      <formula>0</formula>
    </cfRule>
  </conditionalFormatting>
  <conditionalFormatting sqref="E399:F399">
    <cfRule type="cellIs" dxfId="14" priority="15" stopIfTrue="1" operator="equal">
      <formula>0</formula>
    </cfRule>
  </conditionalFormatting>
  <conditionalFormatting sqref="F401">
    <cfRule type="cellIs" dxfId="13" priority="14" stopIfTrue="1" operator="equal">
      <formula>0</formula>
    </cfRule>
  </conditionalFormatting>
  <conditionalFormatting sqref="E406:F406">
    <cfRule type="cellIs" dxfId="12" priority="13" stopIfTrue="1" operator="equal">
      <formula>0</formula>
    </cfRule>
  </conditionalFormatting>
  <conditionalFormatting sqref="E401">
    <cfRule type="cellIs" dxfId="11" priority="12" stopIfTrue="1" operator="equal">
      <formula>0</formula>
    </cfRule>
  </conditionalFormatting>
  <conditionalFormatting sqref="E403:F403">
    <cfRule type="cellIs" dxfId="10" priority="10" stopIfTrue="1" operator="equal">
      <formula>0</formula>
    </cfRule>
  </conditionalFormatting>
  <conditionalFormatting sqref="E407:F407">
    <cfRule type="cellIs" dxfId="9" priority="11" stopIfTrue="1" operator="equal">
      <formula>0</formula>
    </cfRule>
  </conditionalFormatting>
  <conditionalFormatting sqref="E402:F402">
    <cfRule type="cellIs" dxfId="8" priority="9" stopIfTrue="1" operator="equal">
      <formula>0</formula>
    </cfRule>
  </conditionalFormatting>
  <conditionalFormatting sqref="E408:F408">
    <cfRule type="cellIs" dxfId="7" priority="8" stopIfTrue="1" operator="equal">
      <formula>0</formula>
    </cfRule>
  </conditionalFormatting>
  <conditionalFormatting sqref="E410:F410">
    <cfRule type="cellIs" dxfId="6" priority="7" stopIfTrue="1" operator="equal">
      <formula>0</formula>
    </cfRule>
  </conditionalFormatting>
  <conditionalFormatting sqref="E405:F405">
    <cfRule type="cellIs" dxfId="5" priority="6" stopIfTrue="1" operator="equal">
      <formula>0</formula>
    </cfRule>
  </conditionalFormatting>
  <conditionalFormatting sqref="E404:F404">
    <cfRule type="cellIs" dxfId="4" priority="5" stopIfTrue="1" operator="equal">
      <formula>0</formula>
    </cfRule>
  </conditionalFormatting>
  <conditionalFormatting sqref="F225">
    <cfRule type="cellIs" dxfId="3" priority="4" stopIfTrue="1" operator="equal">
      <formula>0</formula>
    </cfRule>
  </conditionalFormatting>
  <conditionalFormatting sqref="E225">
    <cfRule type="cellIs" dxfId="2" priority="3" stopIfTrue="1" operator="equal">
      <formula>0</formula>
    </cfRule>
  </conditionalFormatting>
  <conditionalFormatting sqref="E397:F397">
    <cfRule type="cellIs" dxfId="1" priority="2" stopIfTrue="1" operator="equal">
      <formula>0</formula>
    </cfRule>
  </conditionalFormatting>
  <conditionalFormatting sqref="E409:F409">
    <cfRule type="cellIs" dxfId="0" priority="1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6" fitToHeight="4" orientation="portrait" r:id="rId1"/>
  <ignoredErrors>
    <ignoredError sqref="E407:F409 F3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PAJAMOS tukst.euru</vt:lpstr>
      <vt:lpstr>PAJAMOS_ASIGNAVIMAI 2022</vt:lpstr>
      <vt:lpstr>'PAJAMOS tukst.euru'!Print_Titles</vt:lpstr>
      <vt:lpstr>'PAJAMOS_ASIGNAVIMAI 2022'!Print_Titles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Nadežda</dc:creator>
  <cp:lastModifiedBy>Vartotojas</cp:lastModifiedBy>
  <cp:lastPrinted>2022-01-29T13:36:39Z</cp:lastPrinted>
  <dcterms:created xsi:type="dcterms:W3CDTF">2015-01-22T12:18:47Z</dcterms:created>
  <dcterms:modified xsi:type="dcterms:W3CDTF">2022-01-31T08:07:09Z</dcterms:modified>
</cp:coreProperties>
</file>