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Profiles\User\Documents\LIUDMILA\TARYBOS SPRENDIMAI\2020\Lyginamosios lenteles tarybai\2020 pristatymas internete\Nuo NADEZDOS\"/>
    </mc:Choice>
  </mc:AlternateContent>
  <bookViews>
    <workbookView xWindow="0" yWindow="0" windowWidth="28800" windowHeight="11145"/>
  </bookViews>
  <sheets>
    <sheet name="PAJAMU palyginimas" sheetId="4" r:id="rId1"/>
    <sheet name="Lapas2" sheetId="2" r:id="rId2"/>
    <sheet name="Lapas3" sheetId="3" r:id="rId3"/>
  </sheets>
  <definedNames>
    <definedName name="_xlnm.Print_Titles" localSheetId="0">'PAJAMU palyginimas'!$7:$7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9" i="4" l="1"/>
  <c r="L87" i="4"/>
  <c r="L85" i="4"/>
  <c r="L83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6" i="4"/>
  <c r="L25" i="4"/>
  <c r="L24" i="4"/>
  <c r="L23" i="4"/>
  <c r="L22" i="4"/>
  <c r="L21" i="4"/>
  <c r="L18" i="4"/>
  <c r="L17" i="4"/>
  <c r="L16" i="4"/>
  <c r="L15" i="4"/>
  <c r="L14" i="4"/>
  <c r="L13" i="4"/>
  <c r="L12" i="4"/>
  <c r="L11" i="4"/>
  <c r="K89" i="4"/>
  <c r="K87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18" i="4"/>
  <c r="K17" i="4"/>
  <c r="K16" i="4"/>
  <c r="K15" i="4"/>
  <c r="K14" i="4"/>
  <c r="K13" i="4"/>
  <c r="K12" i="4"/>
  <c r="K11" i="4"/>
  <c r="J89" i="4"/>
  <c r="J87" i="4"/>
  <c r="J85" i="4"/>
  <c r="J83" i="4"/>
  <c r="J80" i="4"/>
  <c r="J79" i="4"/>
  <c r="J78" i="4"/>
  <c r="J77" i="4"/>
  <c r="J76" i="4"/>
  <c r="J74" i="4"/>
  <c r="J73" i="4"/>
  <c r="J72" i="4"/>
  <c r="J70" i="4"/>
  <c r="J64" i="4"/>
  <c r="J60" i="4"/>
  <c r="J59" i="4"/>
  <c r="J58" i="4"/>
  <c r="J52" i="4"/>
  <c r="J51" i="4"/>
  <c r="J50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6" i="4"/>
  <c r="J25" i="4"/>
  <c r="J24" i="4"/>
  <c r="J23" i="4"/>
  <c r="J18" i="4"/>
  <c r="J17" i="4"/>
  <c r="J16" i="4"/>
  <c r="J15" i="4"/>
  <c r="J14" i="4"/>
  <c r="J13" i="4"/>
  <c r="J12" i="4"/>
  <c r="J11" i="4"/>
  <c r="I89" i="4"/>
  <c r="I87" i="4"/>
  <c r="I85" i="4"/>
  <c r="I84" i="4"/>
  <c r="I83" i="4"/>
  <c r="I82" i="4"/>
  <c r="I81" i="4"/>
  <c r="I80" i="4"/>
  <c r="I79" i="4"/>
  <c r="I78" i="4"/>
  <c r="I77" i="4"/>
  <c r="I76" i="4"/>
  <c r="I74" i="4"/>
  <c r="I73" i="4"/>
  <c r="I72" i="4"/>
  <c r="I71" i="4"/>
  <c r="I70" i="4"/>
  <c r="I67" i="4"/>
  <c r="I65" i="4"/>
  <c r="I64" i="4"/>
  <c r="I63" i="4"/>
  <c r="I62" i="4"/>
  <c r="I60" i="4"/>
  <c r="I59" i="4"/>
  <c r="I58" i="4"/>
  <c r="I56" i="4"/>
  <c r="I54" i="4"/>
  <c r="I53" i="4"/>
  <c r="I52" i="4"/>
  <c r="I51" i="4"/>
  <c r="I50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18" i="4"/>
  <c r="I17" i="4"/>
  <c r="I16" i="4"/>
  <c r="I15" i="4"/>
  <c r="I14" i="4"/>
  <c r="I13" i="4"/>
  <c r="I12" i="4"/>
  <c r="I11" i="4"/>
  <c r="L10" i="4"/>
  <c r="J10" i="4"/>
  <c r="K10" i="4"/>
  <c r="I10" i="4"/>
  <c r="C83" i="4" l="1"/>
  <c r="C75" i="4"/>
  <c r="C69" i="4"/>
  <c r="C68" i="4"/>
  <c r="C66" i="4"/>
  <c r="C61" i="4"/>
  <c r="C59" i="4"/>
  <c r="C57" i="4"/>
  <c r="C55" i="4"/>
  <c r="C49" i="4"/>
  <c r="C47" i="4"/>
  <c r="C22" i="4"/>
  <c r="C17" i="4"/>
  <c r="C10" i="4" s="1"/>
  <c r="C13" i="4"/>
  <c r="C11" i="4"/>
  <c r="I75" i="4" l="1"/>
  <c r="J75" i="4"/>
  <c r="J68" i="4"/>
  <c r="I68" i="4"/>
  <c r="J69" i="4"/>
  <c r="I69" i="4"/>
  <c r="I66" i="4"/>
  <c r="I57" i="4"/>
  <c r="J57" i="4"/>
  <c r="I61" i="4"/>
  <c r="I55" i="4"/>
  <c r="C21" i="4"/>
  <c r="J22" i="4"/>
  <c r="I22" i="4"/>
  <c r="C20" i="4"/>
  <c r="H47" i="4"/>
  <c r="C19" i="4" l="1"/>
  <c r="I21" i="4"/>
  <c r="J21" i="4"/>
  <c r="H55" i="4"/>
  <c r="H83" i="4"/>
  <c r="H75" i="4"/>
  <c r="H69" i="4"/>
  <c r="H66" i="4"/>
  <c r="H61" i="4"/>
  <c r="H59" i="4"/>
  <c r="H49" i="4"/>
  <c r="H22" i="4"/>
  <c r="H21" i="4" s="1"/>
  <c r="H17" i="4"/>
  <c r="H13" i="4"/>
  <c r="H11" i="4"/>
  <c r="K49" i="4" l="1"/>
  <c r="L49" i="4"/>
  <c r="J49" i="4"/>
  <c r="I49" i="4"/>
  <c r="C86" i="4"/>
  <c r="H10" i="4"/>
  <c r="H68" i="4"/>
  <c r="H57" i="4"/>
  <c r="H20" i="4"/>
  <c r="L20" i="4" l="1"/>
  <c r="K20" i="4"/>
  <c r="J20" i="4"/>
  <c r="I20" i="4"/>
  <c r="C88" i="4"/>
  <c r="H19" i="4"/>
  <c r="H86" i="4" l="1"/>
  <c r="K19" i="4"/>
  <c r="L19" i="4"/>
  <c r="J19" i="4"/>
  <c r="I19" i="4"/>
  <c r="C91" i="4"/>
  <c r="G83" i="4"/>
  <c r="G75" i="4"/>
  <c r="G69" i="4"/>
  <c r="G68" i="4"/>
  <c r="G66" i="4"/>
  <c r="G61" i="4"/>
  <c r="G59" i="4"/>
  <c r="G49" i="4"/>
  <c r="G47" i="4"/>
  <c r="G22" i="4"/>
  <c r="G20" i="4" s="1"/>
  <c r="G17" i="4"/>
  <c r="G13" i="4"/>
  <c r="G11" i="4"/>
  <c r="G10" i="4" s="1"/>
  <c r="H88" i="4" l="1"/>
  <c r="L86" i="4"/>
  <c r="K86" i="4"/>
  <c r="J86" i="4"/>
  <c r="I86" i="4"/>
  <c r="G21" i="4"/>
  <c r="G57" i="4"/>
  <c r="G19" i="4" s="1"/>
  <c r="G86" i="4" s="1"/>
  <c r="G88" i="4" s="1"/>
  <c r="F85" i="4"/>
  <c r="F80" i="4"/>
  <c r="F79" i="4"/>
  <c r="F78" i="4"/>
  <c r="F77" i="4"/>
  <c r="F76" i="4"/>
  <c r="F74" i="4"/>
  <c r="F73" i="4"/>
  <c r="F72" i="4"/>
  <c r="F71" i="4"/>
  <c r="F70" i="4"/>
  <c r="F67" i="4"/>
  <c r="F63" i="4"/>
  <c r="F62" i="4"/>
  <c r="F56" i="4"/>
  <c r="F53" i="4"/>
  <c r="F52" i="4"/>
  <c r="F48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6" i="4"/>
  <c r="F25" i="4"/>
  <c r="F24" i="4"/>
  <c r="F23" i="4"/>
  <c r="F18" i="4"/>
  <c r="F16" i="4"/>
  <c r="F15" i="4"/>
  <c r="F89" i="4"/>
  <c r="F87" i="4"/>
  <c r="F65" i="4"/>
  <c r="F64" i="4"/>
  <c r="F60" i="4"/>
  <c r="F58" i="4"/>
  <c r="F54" i="4"/>
  <c r="F51" i="4"/>
  <c r="F50" i="4"/>
  <c r="F46" i="4"/>
  <c r="F45" i="4"/>
  <c r="F14" i="4"/>
  <c r="F12" i="4"/>
  <c r="E83" i="4"/>
  <c r="E75" i="4"/>
  <c r="E69" i="4"/>
  <c r="E68" i="4" s="1"/>
  <c r="E66" i="4"/>
  <c r="F66" i="4" s="1"/>
  <c r="E61" i="4"/>
  <c r="F61" i="4" s="1"/>
  <c r="E59" i="4"/>
  <c r="F59" i="4" s="1"/>
  <c r="E55" i="4"/>
  <c r="F55" i="4" s="1"/>
  <c r="E49" i="4"/>
  <c r="F49" i="4" s="1"/>
  <c r="E47" i="4"/>
  <c r="E22" i="4"/>
  <c r="E21" i="4" s="1"/>
  <c r="E17" i="4"/>
  <c r="F17" i="4" s="1"/>
  <c r="E13" i="4"/>
  <c r="F13" i="4" s="1"/>
  <c r="E11" i="4"/>
  <c r="F11" i="4" s="1"/>
  <c r="H91" i="4" l="1"/>
  <c r="K88" i="4"/>
  <c r="L88" i="4"/>
  <c r="I88" i="4"/>
  <c r="J88" i="4"/>
  <c r="G91" i="4"/>
  <c r="F69" i="4"/>
  <c r="E57" i="4"/>
  <c r="F57" i="4" s="1"/>
  <c r="E20" i="4"/>
  <c r="F47" i="4"/>
  <c r="E10" i="4"/>
  <c r="F10" i="4" s="1"/>
  <c r="D66" i="4"/>
  <c r="E19" i="4" l="1"/>
  <c r="D55" i="4"/>
  <c r="E86" i="4" l="1"/>
  <c r="E88" i="4" s="1"/>
  <c r="D49" i="4"/>
  <c r="D61" i="4"/>
  <c r="E91" i="4" l="1"/>
  <c r="E90" i="4"/>
  <c r="G90" i="4" s="1"/>
  <c r="D83" i="4"/>
  <c r="F83" i="4" s="1"/>
  <c r="D75" i="4"/>
  <c r="F75" i="4" s="1"/>
  <c r="D69" i="4"/>
  <c r="D59" i="4"/>
  <c r="D57" i="4" s="1"/>
  <c r="D47" i="4"/>
  <c r="D22" i="4"/>
  <c r="D17" i="4"/>
  <c r="D13" i="4"/>
  <c r="D11" i="4"/>
  <c r="D20" i="4" l="1"/>
  <c r="F20" i="4" s="1"/>
  <c r="F22" i="4"/>
  <c r="D21" i="4"/>
  <c r="F21" i="4" s="1"/>
  <c r="D68" i="4"/>
  <c r="F68" i="4" s="1"/>
  <c r="D10" i="4"/>
  <c r="D19" i="4" l="1"/>
  <c r="F19" i="4" s="1"/>
  <c r="D86" i="4" l="1"/>
  <c r="D88" i="4"/>
  <c r="F86" i="4"/>
  <c r="D91" i="4" l="1"/>
  <c r="F88" i="4"/>
  <c r="F91" i="4" s="1"/>
</calcChain>
</file>

<file path=xl/sharedStrings.xml><?xml version="1.0" encoding="utf-8"?>
<sst xmlns="http://schemas.openxmlformats.org/spreadsheetml/2006/main" count="148" uniqueCount="137">
  <si>
    <t>Eil. Nr.</t>
  </si>
  <si>
    <t>Pajamų rūšys</t>
  </si>
  <si>
    <t>1.</t>
  </si>
  <si>
    <t>Mokesčiai</t>
  </si>
  <si>
    <t>1.1.</t>
  </si>
  <si>
    <t xml:space="preserve">Gyventojų pajamų mokestis </t>
  </si>
  <si>
    <t>1.1.1.</t>
  </si>
  <si>
    <t>1.2.</t>
  </si>
  <si>
    <t>Turto mokesčiai</t>
  </si>
  <si>
    <t>1.2.1.</t>
  </si>
  <si>
    <t>Žemės mokestis</t>
  </si>
  <si>
    <t>1.2.2.</t>
  </si>
  <si>
    <t>Nekilnojamojo turto mokestis</t>
  </si>
  <si>
    <t>Paveldimo turto mokestis</t>
  </si>
  <si>
    <t>1.3.</t>
  </si>
  <si>
    <t>Prekių ir paslaugų mokesčiai</t>
  </si>
  <si>
    <t>1.3.1.</t>
  </si>
  <si>
    <t>Mokestis už aplinkos teršimą</t>
  </si>
  <si>
    <t>Valstybės rinkliavos</t>
  </si>
  <si>
    <t>Vietinės rinkliavos</t>
  </si>
  <si>
    <t>2.</t>
  </si>
  <si>
    <t>2.1.</t>
  </si>
  <si>
    <t>Valstybinėms (perduotoms savivaldybėms) funkcijoms atlikti, iš jų:</t>
  </si>
  <si>
    <t>duomenims Suteiktos valstybės pagalbos registrui teikti</t>
  </si>
  <si>
    <t>valstybinės kalbos vartojimo ir taisyklingumo kontrolei</t>
  </si>
  <si>
    <t>socialinėms išmokoms ir kompensacijoms skaičiuoti ir mokėti</t>
  </si>
  <si>
    <t>socialinei paramai mokiniams</t>
  </si>
  <si>
    <t>socialinėms paslaugoms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</si>
  <si>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</si>
  <si>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</si>
  <si>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</si>
  <si>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</si>
  <si>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gyvenamosios vietos deklaravimo duomenų ir gyvenamosios vietos neturinčių asmenų apskaitos duomenims tvarkyti</t>
  </si>
  <si>
    <t>savivaldybei priskirtai valstybinei žemei ir kitam valstybės turtui valdyti, naudoti ir disponuoti juo patikėjimo teise</t>
  </si>
  <si>
    <t>žemės ūkio funkcijoms atlikti</t>
  </si>
  <si>
    <t>savivaldybėms priskirtiems archyviniams dokumentams tvarkyti</t>
  </si>
  <si>
    <t>2.2.</t>
  </si>
  <si>
    <t>Savivaldybių mokykloms (klasėms), skirtoms šalies (regiono) mokiniams, turintiems specialiųjų ugdymosi poreikių, išlaikyti</t>
  </si>
  <si>
    <t>Sveikatos apsaugos ministerija</t>
  </si>
  <si>
    <t>3.</t>
  </si>
  <si>
    <t>Kitos pajamos</t>
  </si>
  <si>
    <t>3.1.</t>
  </si>
  <si>
    <t>Turto pajamos</t>
  </si>
  <si>
    <t>3.1.1.</t>
  </si>
  <si>
    <t>3.1.2.</t>
  </si>
  <si>
    <t>3.1.3.</t>
  </si>
  <si>
    <t>3.1.4.</t>
  </si>
  <si>
    <t>3.2.</t>
  </si>
  <si>
    <t>Pajamos už prekes ir paslaugas</t>
  </si>
  <si>
    <t>3.2.1.</t>
  </si>
  <si>
    <t>3.2.2.</t>
  </si>
  <si>
    <t>3.2.3.</t>
  </si>
  <si>
    <t>3.3.</t>
  </si>
  <si>
    <t>Kitos neišvardintos pajamos</t>
  </si>
  <si>
    <t>Visagino savivaldybės tarybos</t>
  </si>
  <si>
    <t>1 priedas</t>
  </si>
  <si>
    <t>būsto nuomos ar išperkamosios būsto nuomos mokesčių dalies kompensacijoms</t>
  </si>
  <si>
    <t>Einamiesiems tikslams</t>
  </si>
  <si>
    <t>2.1.1.</t>
  </si>
  <si>
    <t>Speciali tikslinė dotacija - iš viso</t>
  </si>
  <si>
    <t>2.1.1.1.</t>
  </si>
  <si>
    <t>visuomenės sveikatos priežiūros funkcijoms vykdyti</t>
  </si>
  <si>
    <t>2.1.1.2.</t>
  </si>
  <si>
    <t>2.1.1.3.</t>
  </si>
  <si>
    <t>2.1.2.</t>
  </si>
  <si>
    <t>Kapitalui formuoti:</t>
  </si>
  <si>
    <t>2.2.1.</t>
  </si>
  <si>
    <t>Kiti mokesčiai už valstybinius gamtos išteklius</t>
  </si>
  <si>
    <t>Įmokos už išlaikymą švietimo, socialinės apsaugos ir kitose įstaigose</t>
  </si>
  <si>
    <t>Materialiojo ir nematerialiojo turto realizavimo pajamos</t>
  </si>
  <si>
    <t>4.</t>
  </si>
  <si>
    <t>IŠ VISO PAJAMŲ</t>
  </si>
  <si>
    <t>Finansinių įsipareigojimų prisiėmimo (skolinimosi) pajamos</t>
  </si>
  <si>
    <t>2.2.2.</t>
  </si>
  <si>
    <t>Lietuvos automobilių kelių direkcija prie Susisiekimo ministerijos (Savivaldybėms vietinės reikšmės keliams (gatvėms) tiesti, taisyti, prižiūrėti ir saugaus eismo sąlygoms užtikrinti)</t>
  </si>
  <si>
    <t>Tūkst. Eur</t>
  </si>
  <si>
    <t>2.1.3.</t>
  </si>
  <si>
    <t>5.</t>
  </si>
  <si>
    <t>Dividendai</t>
  </si>
  <si>
    <t>iš jų projektui „Neformaliojo švietimo paslaugų plėtra“</t>
  </si>
  <si>
    <t>neveiksnių asmenų būklės peržiūrėjimui užtikrinti</t>
  </si>
  <si>
    <t>valstybės biudžeto lėšos, skirtos neformaliajam vaikų švietimui</t>
  </si>
  <si>
    <t>1.2.3.</t>
  </si>
  <si>
    <t>2.2.3.</t>
  </si>
  <si>
    <t>valstybės biudžeto lėšos, skirtos valstybės ir savivaldybių įstaigų darbuotojų darbo apmokėjimo įstatymui laipsniškai įgyvendinti</t>
  </si>
  <si>
    <t>Finansų ministerija</t>
  </si>
  <si>
    <t>2.1.5.</t>
  </si>
  <si>
    <t>Dotacijos iš kitų valdžios sektoriaus subjektų</t>
  </si>
  <si>
    <t>Palūkanos už indėlius, depozitus ir sąskatų likučius</t>
  </si>
  <si>
    <t xml:space="preserve">Nuomos mokestis už valstybinę žemę </t>
  </si>
  <si>
    <t>Mokestis už medžiojamųjų gyvūnų išteklius</t>
  </si>
  <si>
    <t>Pajamos už ilgalaikio ir trumpalaikio materialiojo turto nuomą</t>
  </si>
  <si>
    <t>Biudžetinių įstaigų pajamos už prekės ir paslaugas</t>
  </si>
  <si>
    <t>3.2.4.</t>
  </si>
  <si>
    <t>3.2.5.</t>
  </si>
  <si>
    <t>4.1.</t>
  </si>
  <si>
    <t>Žemės realizavimo pajamos</t>
  </si>
  <si>
    <t>Pastatų ir statinių realizavimo pajamos</t>
  </si>
  <si>
    <t>Savivaldybių išlaidoms tarpinstitucinio bendradarbiavimo koordinatoriui išlaikyti</t>
  </si>
  <si>
    <t>Valstybės biudžeto speciali tikslinė dotacija pagal 2014 -2020 metų Europos Sąjungos fondų investicijų veiksmų programą   įgyvendinamų projektų nuosavam indėliui užtikrinti</t>
  </si>
  <si>
    <t>Dotacijos savivaldybėms iš Europos Sąjungos, kitos tarptautinės finansinės paramos ir bendrojo finansavimo lėšų turtui įsigyti</t>
  </si>
  <si>
    <t>Dotacijos savivaldybėms iš Europos Sąjungos, kitos tarptautinės finansinės paramos ir bendrojo finansavimo lėšų einamiesiems tikslams</t>
  </si>
  <si>
    <t>Kitos dotacijos , iš jų:</t>
  </si>
  <si>
    <t>Valstybės biudžeto lėšos, skirtos mokytojams, dirbančioms pagal neformaliojo vaikų švietimo (išskyrus ikimokyklinio ir priešmokyklinio ugdymo) programas savivaldybės mokyklose, kurio yra priskirtos Lietuvos Respublikos švietimo įstatymo 41 straipsnio 13 dalies 2 punkte nurodytoms mokyklų grupėms ir kurių teisinė forma yra biudžetinė įstaiga, darbo apmokėjimui</t>
  </si>
  <si>
    <t>jaunimo teisių apsaugai</t>
  </si>
  <si>
    <t>Ugdymo reikmėms finansuoti</t>
  </si>
  <si>
    <t>dalyvauti rengiant ir vykdant mobilizaciją, demobilizaciją, priimančios šalies paramą</t>
  </si>
  <si>
    <t>savivaldybių patvirtintoms  užimtumo programoms įgyvendinti</t>
  </si>
  <si>
    <t>savivaldybėm priskirtiems geodezijos ir kartografijos darbams (savivaldybių erdvinių duomenų rinkiniams tvarkyti) organizuoti ir vykdyti</t>
  </si>
  <si>
    <t>Iš viso su praejusių metų nepanaudotomis lėšomis</t>
  </si>
  <si>
    <t>Praejusių metų nepanaudota pajamų dalis (apyvartinės lėšos)</t>
  </si>
  <si>
    <t>2.1.4.</t>
  </si>
  <si>
    <t>Valstybės biudžeto lėšos, skirtos Valstybės investicijų 2019-2021 metų programoje numatitoms valstybės kapitalo investicijoms</t>
  </si>
  <si>
    <t>2.2.4.</t>
  </si>
  <si>
    <t>redakcija)</t>
  </si>
  <si>
    <t>Švietimo, mokslo ir sporto ministerija</t>
  </si>
  <si>
    <t>Ekonomikos ir inovacijų ministerija</t>
  </si>
  <si>
    <t>2.1.6.</t>
  </si>
  <si>
    <t>2.2.5.</t>
  </si>
  <si>
    <t>Valstybės biudžeto lėšos, skirtos iš Lietuvos švietimo, mokslo ir sporto ministerijos švietimo įstaigų modernizavimo programos įgyvendinimui</t>
  </si>
  <si>
    <t>(2019 m. gruodžio __ d. sprendimo Nr. TS-___</t>
  </si>
  <si>
    <t>Įvykdymo proc.</t>
  </si>
  <si>
    <t>Grąžintos lėšos</t>
  </si>
  <si>
    <t>3.4.</t>
  </si>
  <si>
    <t>Pajamos iš baudų, konfiskuoto turto ir kitų netesybų</t>
  </si>
  <si>
    <t>4.2.</t>
  </si>
  <si>
    <t>2020 m.                              d. sprendimo Nr. TS-</t>
  </si>
  <si>
    <t>2020 m. planas iš viso</t>
  </si>
  <si>
    <t>Valstybės biudžeto lėšos, skirtos Valstybės investicijų 2020-2022 metų programoje numatitoms valstybės kapitalo investicijoms</t>
  </si>
  <si>
    <t>Patvirtintas 2019 m. planas iš viso</t>
  </si>
  <si>
    <t>Patikslintas 2019 m. patikslintas planas iš viso</t>
  </si>
  <si>
    <t>2019 m.įvykdyta</t>
  </si>
  <si>
    <t>skirtūmas eur.</t>
  </si>
  <si>
    <t>skirtūmas proc.</t>
  </si>
  <si>
    <t>2019 m. patvirtintu ir 2020 m. palyginimas</t>
  </si>
  <si>
    <t>2019 m. patikslintu ir 2020 m. palyginimas</t>
  </si>
  <si>
    <t>VISAGINO SAVIVALDYBĖS 2020 METŲ BIUDŽETO PAJAMOS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</si>
</sst>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protection locked="0"/>
    </xf>
    <xf numFmtId="0" fontId="3" fillId="0" borderId="0">
      <protection locked="0"/>
    </xf>
    <xf numFmtId="0" fontId="1" fillId="0" borderId="0">
      <protection locked="0"/>
    </xf>
  </cellStyleXfs>
  <cellXfs count="214">
    <xf numFmtId="0" fontId="0" fillId="0" borderId="0" xfId="0"/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2" fillId="0" borderId="0" xfId="1" applyNumberFormat="1" applyFont="1"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/>
    <xf numFmtId="0" fontId="9" fillId="0" borderId="10" xfId="0" applyFont="1" applyBorder="1" applyAlignment="1">
      <alignment horizontal="left" vertical="center" wrapText="1"/>
    </xf>
    <xf numFmtId="0" fontId="14" fillId="0" borderId="0" xfId="0" applyFont="1"/>
    <xf numFmtId="0" fontId="6" fillId="0" borderId="15" xfId="0" applyFont="1" applyBorder="1" applyAlignment="1">
      <alignment vertical="center" wrapText="1"/>
    </xf>
    <xf numFmtId="0" fontId="0" fillId="0" borderId="16" xfId="0" applyBorder="1"/>
    <xf numFmtId="0" fontId="7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0" xfId="0" applyFont="1"/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justify" vertical="center" wrapText="1"/>
    </xf>
    <xf numFmtId="0" fontId="9" fillId="0" borderId="18" xfId="0" applyFont="1" applyBorder="1" applyAlignment="1">
      <alignment vertical="center" wrapText="1"/>
    </xf>
    <xf numFmtId="164" fontId="4" fillId="0" borderId="0" xfId="0" applyNumberFormat="1" applyFont="1"/>
    <xf numFmtId="164" fontId="16" fillId="0" borderId="7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justify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164" fontId="2" fillId="0" borderId="0" xfId="0" applyNumberFormat="1" applyFont="1" applyProtection="1">
      <protection locked="0"/>
    </xf>
    <xf numFmtId="164" fontId="8" fillId="0" borderId="1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0" fontId="8" fillId="0" borderId="7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0" fontId="16" fillId="0" borderId="2" xfId="0" applyNumberFormat="1" applyFont="1" applyBorder="1" applyAlignment="1">
      <alignment horizontal="center" vertical="center" wrapText="1"/>
    </xf>
    <xf numFmtId="10" fontId="16" fillId="0" borderId="8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15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10" fontId="7" fillId="0" borderId="18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right"/>
    </xf>
    <xf numFmtId="16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165" fontId="11" fillId="4" borderId="3" xfId="0" applyNumberFormat="1" applyFont="1" applyFill="1" applyBorder="1" applyAlignment="1">
      <alignment horizontal="center" vertical="center" wrapText="1"/>
    </xf>
    <xf numFmtId="164" fontId="18" fillId="3" borderId="7" xfId="0" applyNumberFormat="1" applyFont="1" applyFill="1" applyBorder="1" applyAlignment="1">
      <alignment horizontal="center" vertical="center" wrapText="1"/>
    </xf>
    <xf numFmtId="165" fontId="18" fillId="3" borderId="4" xfId="0" applyNumberFormat="1" applyFont="1" applyFill="1" applyBorder="1" applyAlignment="1">
      <alignment horizontal="center" vertical="center" wrapText="1"/>
    </xf>
    <xf numFmtId="164" fontId="18" fillId="4" borderId="4" xfId="0" applyNumberFormat="1" applyFont="1" applyFill="1" applyBorder="1" applyAlignment="1">
      <alignment horizontal="center" vertical="center" wrapText="1"/>
    </xf>
    <xf numFmtId="165" fontId="18" fillId="4" borderId="4" xfId="0" applyNumberFormat="1" applyFont="1" applyFill="1" applyBorder="1" applyAlignment="1">
      <alignment horizontal="center" vertical="center" wrapText="1"/>
    </xf>
    <xf numFmtId="164" fontId="17" fillId="3" borderId="7" xfId="0" applyNumberFormat="1" applyFont="1" applyFill="1" applyBorder="1" applyAlignment="1">
      <alignment horizontal="center" vertical="center" wrapText="1"/>
    </xf>
    <xf numFmtId="165" fontId="17" fillId="3" borderId="4" xfId="0" applyNumberFormat="1" applyFont="1" applyFill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center" vertical="center" wrapText="1"/>
    </xf>
    <xf numFmtId="165" fontId="17" fillId="4" borderId="4" xfId="0" applyNumberFormat="1" applyFont="1" applyFill="1" applyBorder="1" applyAlignment="1">
      <alignment horizontal="center" vertical="center" wrapText="1"/>
    </xf>
    <xf numFmtId="164" fontId="17" fillId="3" borderId="8" xfId="0" applyNumberFormat="1" applyFont="1" applyFill="1" applyBorder="1" applyAlignment="1">
      <alignment horizontal="center" vertical="center" wrapText="1"/>
    </xf>
    <xf numFmtId="165" fontId="17" fillId="3" borderId="5" xfId="0" applyNumberFormat="1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>
      <alignment horizontal="center" vertical="center" wrapText="1"/>
    </xf>
    <xf numFmtId="165" fontId="17" fillId="4" borderId="5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5" fontId="19" fillId="3" borderId="3" xfId="0" applyNumberFormat="1" applyFont="1" applyFill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 wrapText="1"/>
    </xf>
    <xf numFmtId="165" fontId="19" fillId="4" borderId="3" xfId="0" applyNumberFormat="1" applyFont="1" applyFill="1" applyBorder="1" applyAlignment="1">
      <alignment horizontal="center" vertical="center" wrapText="1"/>
    </xf>
    <xf numFmtId="164" fontId="18" fillId="3" borderId="18" xfId="0" applyNumberFormat="1" applyFont="1" applyFill="1" applyBorder="1" applyAlignment="1">
      <alignment horizontal="center" vertical="center" wrapText="1"/>
    </xf>
    <xf numFmtId="165" fontId="18" fillId="3" borderId="18" xfId="0" applyNumberFormat="1" applyFont="1" applyFill="1" applyBorder="1" applyAlignment="1">
      <alignment horizontal="center" vertical="center" wrapText="1"/>
    </xf>
    <xf numFmtId="164" fontId="18" fillId="4" borderId="18" xfId="0" applyNumberFormat="1" applyFont="1" applyFill="1" applyBorder="1" applyAlignment="1">
      <alignment horizontal="center" vertical="center" wrapText="1"/>
    </xf>
    <xf numFmtId="165" fontId="18" fillId="4" borderId="18" xfId="0" applyNumberFormat="1" applyFont="1" applyFill="1" applyBorder="1" applyAlignment="1">
      <alignment horizontal="center" vertical="center" wrapText="1"/>
    </xf>
    <xf numFmtId="164" fontId="19" fillId="3" borderId="8" xfId="0" applyNumberFormat="1" applyFont="1" applyFill="1" applyBorder="1" applyAlignment="1">
      <alignment horizontal="center" vertical="center" wrapText="1"/>
    </xf>
    <xf numFmtId="165" fontId="19" fillId="3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5" fontId="19" fillId="4" borderId="5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5" fontId="18" fillId="3" borderId="3" xfId="0" applyNumberFormat="1" applyFont="1" applyFill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165" fontId="17" fillId="3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65" fontId="17" fillId="4" borderId="3" xfId="0" applyNumberFormat="1" applyFont="1" applyFill="1" applyBorder="1" applyAlignment="1">
      <alignment horizontal="center" vertical="center" wrapText="1"/>
    </xf>
    <xf numFmtId="165" fontId="17" fillId="3" borderId="2" xfId="0" applyNumberFormat="1" applyFont="1" applyFill="1" applyBorder="1" applyAlignment="1">
      <alignment horizontal="center" vertical="center" wrapText="1"/>
    </xf>
    <xf numFmtId="164" fontId="17" fillId="4" borderId="2" xfId="0" applyNumberFormat="1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center" vertical="center" wrapText="1"/>
    </xf>
    <xf numFmtId="165" fontId="17" fillId="3" borderId="7" xfId="0" applyNumberFormat="1" applyFont="1" applyFill="1" applyBorder="1" applyAlignment="1">
      <alignment horizontal="center" vertical="center" wrapText="1"/>
    </xf>
    <xf numFmtId="164" fontId="17" fillId="4" borderId="7" xfId="0" applyNumberFormat="1" applyFont="1" applyFill="1" applyBorder="1" applyAlignment="1">
      <alignment horizontal="center" vertical="center" wrapText="1"/>
    </xf>
    <xf numFmtId="165" fontId="17" fillId="4" borderId="7" xfId="0" applyNumberFormat="1" applyFont="1" applyFill="1" applyBorder="1" applyAlignment="1">
      <alignment horizontal="center" vertical="center" wrapText="1"/>
    </xf>
    <xf numFmtId="165" fontId="17" fillId="3" borderId="8" xfId="0" applyNumberFormat="1" applyFont="1" applyFill="1" applyBorder="1" applyAlignment="1">
      <alignment horizontal="center" vertical="center" wrapText="1"/>
    </xf>
    <xf numFmtId="164" fontId="17" fillId="4" borderId="8" xfId="0" applyNumberFormat="1" applyFont="1" applyFill="1" applyBorder="1" applyAlignment="1">
      <alignment horizontal="center" vertical="center" wrapText="1"/>
    </xf>
    <xf numFmtId="165" fontId="17" fillId="4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</cellXfs>
  <cellStyles count="4">
    <cellStyle name="Įprastas" xfId="0" builtinId="0"/>
    <cellStyle name="Įprastas 2" xfId="1"/>
    <cellStyle name="Įprastas 3" xfId="2"/>
    <cellStyle name="Įprastas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="120" zoomScaleNormal="120" workbookViewId="0">
      <selection activeCell="A7" sqref="A7:D7"/>
    </sheetView>
  </sheetViews>
  <sheetFormatPr defaultRowHeight="15" x14ac:dyDescent="0.25"/>
  <cols>
    <col min="1" max="1" width="8" style="6" customWidth="1"/>
    <col min="2" max="2" width="71.28515625" customWidth="1"/>
    <col min="3" max="4" width="20.28515625" customWidth="1"/>
    <col min="5" max="5" width="20.28515625" hidden="1" customWidth="1"/>
    <col min="6" max="6" width="11.7109375" hidden="1" customWidth="1"/>
    <col min="7" max="7" width="12.85546875" hidden="1" customWidth="1"/>
    <col min="8" max="8" width="16.28515625" customWidth="1"/>
    <col min="9" max="9" width="10.140625" customWidth="1"/>
    <col min="10" max="10" width="10" customWidth="1"/>
    <col min="11" max="11" width="10.7109375" customWidth="1"/>
    <col min="12" max="12" width="9.7109375" customWidth="1"/>
  </cols>
  <sheetData>
    <row r="1" spans="1:12" x14ac:dyDescent="0.25">
      <c r="C1" s="15"/>
      <c r="D1" s="15" t="s">
        <v>54</v>
      </c>
      <c r="E1" s="15"/>
      <c r="F1" s="15"/>
      <c r="G1" s="15"/>
      <c r="H1" s="15"/>
    </row>
    <row r="2" spans="1:12" x14ac:dyDescent="0.25">
      <c r="C2" s="93"/>
      <c r="D2" s="93" t="s">
        <v>126</v>
      </c>
      <c r="E2" s="93"/>
      <c r="F2" s="93"/>
      <c r="G2" s="93"/>
      <c r="H2" s="93"/>
    </row>
    <row r="3" spans="1:12" hidden="1" x14ac:dyDescent="0.25">
      <c r="C3" s="93" t="s">
        <v>120</v>
      </c>
      <c r="D3" s="93" t="s">
        <v>120</v>
      </c>
      <c r="E3" s="93"/>
      <c r="F3" s="93"/>
      <c r="G3" s="93"/>
      <c r="H3" s="93"/>
    </row>
    <row r="4" spans="1:12" hidden="1" x14ac:dyDescent="0.25">
      <c r="C4" s="93" t="s">
        <v>114</v>
      </c>
      <c r="D4" s="93" t="s">
        <v>114</v>
      </c>
      <c r="E4" s="93"/>
      <c r="F4" s="93"/>
      <c r="G4" s="93"/>
      <c r="H4" s="93"/>
    </row>
    <row r="5" spans="1:12" ht="19.5" customHeight="1" x14ac:dyDescent="0.25">
      <c r="C5" s="15"/>
      <c r="D5" s="15"/>
      <c r="E5" s="15" t="s">
        <v>55</v>
      </c>
      <c r="F5" s="15"/>
      <c r="G5" s="15"/>
      <c r="H5" s="15"/>
    </row>
    <row r="6" spans="1:12" ht="12" customHeight="1" x14ac:dyDescent="0.25">
      <c r="C6" s="15"/>
      <c r="D6" s="15"/>
      <c r="E6" s="15"/>
      <c r="F6" s="15"/>
      <c r="G6" s="15"/>
      <c r="H6" s="15"/>
    </row>
    <row r="7" spans="1:12" ht="35.25" customHeight="1" thickBot="1" x14ac:dyDescent="0.3">
      <c r="A7" s="203" t="s">
        <v>136</v>
      </c>
      <c r="B7" s="203"/>
      <c r="C7" s="203"/>
      <c r="D7" s="203"/>
    </row>
    <row r="8" spans="1:12" s="32" customFormat="1" ht="29.25" customHeight="1" thickBot="1" x14ac:dyDescent="0.35">
      <c r="A8" s="208" t="s">
        <v>0</v>
      </c>
      <c r="B8" s="210" t="s">
        <v>1</v>
      </c>
      <c r="C8" s="212" t="s">
        <v>129</v>
      </c>
      <c r="D8" s="212" t="s">
        <v>130</v>
      </c>
      <c r="E8" s="124" t="s">
        <v>75</v>
      </c>
      <c r="F8" s="124"/>
      <c r="G8" s="124"/>
      <c r="H8" s="212" t="s">
        <v>127</v>
      </c>
      <c r="I8" s="204" t="s">
        <v>134</v>
      </c>
      <c r="J8" s="205"/>
      <c r="K8" s="206" t="s">
        <v>135</v>
      </c>
      <c r="L8" s="207"/>
    </row>
    <row r="9" spans="1:12" ht="46.15" customHeight="1" thickBot="1" x14ac:dyDescent="0.3">
      <c r="A9" s="209"/>
      <c r="B9" s="211"/>
      <c r="C9" s="213"/>
      <c r="D9" s="213"/>
      <c r="E9" s="53" t="s">
        <v>131</v>
      </c>
      <c r="F9" s="53" t="s">
        <v>121</v>
      </c>
      <c r="G9" s="53" t="s">
        <v>122</v>
      </c>
      <c r="H9" s="213"/>
      <c r="I9" s="122" t="s">
        <v>132</v>
      </c>
      <c r="J9" s="122" t="s">
        <v>133</v>
      </c>
      <c r="K9" s="123" t="s">
        <v>132</v>
      </c>
      <c r="L9" s="123" t="s">
        <v>133</v>
      </c>
    </row>
    <row r="10" spans="1:12" ht="34.5" customHeight="1" thickBot="1" x14ac:dyDescent="0.3">
      <c r="A10" s="30" t="s">
        <v>2</v>
      </c>
      <c r="B10" s="31" t="s">
        <v>3</v>
      </c>
      <c r="C10" s="41">
        <f>SUM(C11,C13,C17)</f>
        <v>15394</v>
      </c>
      <c r="D10" s="41">
        <f>SUM(D11,D13,D17)</f>
        <v>15394</v>
      </c>
      <c r="E10" s="41">
        <f>SUM(E11,E13,E17)</f>
        <v>15801.074000000001</v>
      </c>
      <c r="F10" s="99">
        <f>E10/D10</f>
        <v>1.0264436793555931</v>
      </c>
      <c r="G10" s="41">
        <f>SUM(G11,G13,G17)</f>
        <v>0</v>
      </c>
      <c r="H10" s="41">
        <f>SUM(H11,H13,H17)</f>
        <v>15966</v>
      </c>
      <c r="I10" s="125">
        <f>H10-C10</f>
        <v>572</v>
      </c>
      <c r="J10" s="126">
        <f>H10/C10-1</f>
        <v>3.7157334026243882E-2</v>
      </c>
      <c r="K10" s="127">
        <f>H10-D10</f>
        <v>572</v>
      </c>
      <c r="L10" s="128">
        <f>H10/D10-1</f>
        <v>3.7157334026243882E-2</v>
      </c>
    </row>
    <row r="11" spans="1:12" ht="33" customHeight="1" thickBot="1" x14ac:dyDescent="0.3">
      <c r="A11" s="27" t="s">
        <v>4</v>
      </c>
      <c r="B11" s="28" t="s">
        <v>5</v>
      </c>
      <c r="C11" s="42">
        <f>SUM(C12:C12)</f>
        <v>15270</v>
      </c>
      <c r="D11" s="42">
        <f>SUM(D12:D12)</f>
        <v>15270</v>
      </c>
      <c r="E11" s="42">
        <f>SUM(E12:E12)</f>
        <v>15657.414000000001</v>
      </c>
      <c r="F11" s="100">
        <f t="shared" ref="F11:F76" si="0">E11/D11</f>
        <v>1.0253709233791748</v>
      </c>
      <c r="G11" s="42">
        <f>SUM(G12:G12)</f>
        <v>0</v>
      </c>
      <c r="H11" s="42">
        <f>SUM(H12:H12)</f>
        <v>15814</v>
      </c>
      <c r="I11" s="129">
        <f t="shared" ref="I11:I74" si="1">H11-C11</f>
        <v>544</v>
      </c>
      <c r="J11" s="130">
        <f t="shared" ref="J11:J74" si="2">H11/C11-1</f>
        <v>3.5625409299279598E-2</v>
      </c>
      <c r="K11" s="131">
        <f t="shared" ref="K11:K74" si="3">H11-D11</f>
        <v>544</v>
      </c>
      <c r="L11" s="132">
        <f t="shared" ref="L11:L74" si="4">H11/D11-1</f>
        <v>3.5625409299279598E-2</v>
      </c>
    </row>
    <row r="12" spans="1:12" ht="22.15" customHeight="1" x14ac:dyDescent="0.25">
      <c r="A12" s="7" t="s">
        <v>6</v>
      </c>
      <c r="B12" s="2" t="s">
        <v>5</v>
      </c>
      <c r="C12" s="43">
        <v>15270</v>
      </c>
      <c r="D12" s="43">
        <v>15270</v>
      </c>
      <c r="E12" s="43">
        <v>15657.414000000001</v>
      </c>
      <c r="F12" s="103">
        <f t="shared" si="0"/>
        <v>1.0253709233791748</v>
      </c>
      <c r="G12" s="43"/>
      <c r="H12" s="43">
        <v>15814</v>
      </c>
      <c r="I12" s="136">
        <f t="shared" si="1"/>
        <v>544</v>
      </c>
      <c r="J12" s="137">
        <f t="shared" si="2"/>
        <v>3.5625409299279598E-2</v>
      </c>
      <c r="K12" s="138">
        <f t="shared" si="3"/>
        <v>544</v>
      </c>
      <c r="L12" s="139">
        <f t="shared" si="4"/>
        <v>3.5625409299279598E-2</v>
      </c>
    </row>
    <row r="13" spans="1:12" ht="22.15" customHeight="1" thickBot="1" x14ac:dyDescent="0.3">
      <c r="A13" s="58" t="s">
        <v>7</v>
      </c>
      <c r="B13" s="1" t="s">
        <v>8</v>
      </c>
      <c r="C13" s="44">
        <f>SUM(C14:C16)</f>
        <v>98</v>
      </c>
      <c r="D13" s="44">
        <f>SUM(D14:D16)</f>
        <v>98</v>
      </c>
      <c r="E13" s="44">
        <f>SUM(E14:E16)</f>
        <v>121.583</v>
      </c>
      <c r="F13" s="101">
        <f t="shared" si="0"/>
        <v>1.2406428571428572</v>
      </c>
      <c r="G13" s="44">
        <f>SUM(G14:G16)</f>
        <v>0</v>
      </c>
      <c r="H13" s="44">
        <f>SUM(H14:H16)</f>
        <v>130</v>
      </c>
      <c r="I13" s="129">
        <f t="shared" si="1"/>
        <v>32</v>
      </c>
      <c r="J13" s="130">
        <f t="shared" si="2"/>
        <v>0.32653061224489788</v>
      </c>
      <c r="K13" s="131">
        <f t="shared" si="3"/>
        <v>32</v>
      </c>
      <c r="L13" s="132">
        <f t="shared" si="4"/>
        <v>0.32653061224489788</v>
      </c>
    </row>
    <row r="14" spans="1:12" ht="25.9" customHeight="1" x14ac:dyDescent="0.25">
      <c r="A14" s="7" t="s">
        <v>9</v>
      </c>
      <c r="B14" s="3" t="s">
        <v>10</v>
      </c>
      <c r="C14" s="45">
        <v>7</v>
      </c>
      <c r="D14" s="45">
        <v>7</v>
      </c>
      <c r="E14" s="45">
        <v>15.819000000000001</v>
      </c>
      <c r="F14" s="103">
        <f t="shared" si="0"/>
        <v>2.2598571428571428</v>
      </c>
      <c r="G14" s="45"/>
      <c r="H14" s="45">
        <v>8</v>
      </c>
      <c r="I14" s="133">
        <f t="shared" si="1"/>
        <v>1</v>
      </c>
      <c r="J14" s="137">
        <f t="shared" si="2"/>
        <v>0.14285714285714279</v>
      </c>
      <c r="K14" s="138">
        <f t="shared" si="3"/>
        <v>1</v>
      </c>
      <c r="L14" s="139">
        <f t="shared" si="4"/>
        <v>0.14285714285714279</v>
      </c>
    </row>
    <row r="15" spans="1:12" ht="33.75" customHeight="1" x14ac:dyDescent="0.25">
      <c r="A15" s="9" t="s">
        <v>11</v>
      </c>
      <c r="B15" s="4" t="s">
        <v>13</v>
      </c>
      <c r="C15" s="72">
        <v>1</v>
      </c>
      <c r="D15" s="72">
        <v>1</v>
      </c>
      <c r="E15" s="72">
        <v>3.379</v>
      </c>
      <c r="F15" s="104">
        <f t="shared" si="0"/>
        <v>3.379</v>
      </c>
      <c r="G15" s="72"/>
      <c r="H15" s="72">
        <v>2</v>
      </c>
      <c r="I15" s="142">
        <f t="shared" si="1"/>
        <v>1</v>
      </c>
      <c r="J15" s="143">
        <f t="shared" si="2"/>
        <v>1</v>
      </c>
      <c r="K15" s="144">
        <f t="shared" si="3"/>
        <v>1</v>
      </c>
      <c r="L15" s="145">
        <f t="shared" si="4"/>
        <v>1</v>
      </c>
    </row>
    <row r="16" spans="1:12" ht="30.75" customHeight="1" thickBot="1" x14ac:dyDescent="0.3">
      <c r="A16" s="10" t="s">
        <v>82</v>
      </c>
      <c r="B16" s="5" t="s">
        <v>12</v>
      </c>
      <c r="C16" s="46">
        <v>90</v>
      </c>
      <c r="D16" s="46">
        <v>90</v>
      </c>
      <c r="E16" s="46">
        <v>102.38500000000001</v>
      </c>
      <c r="F16" s="105">
        <f t="shared" si="0"/>
        <v>1.1376111111111111</v>
      </c>
      <c r="G16" s="46"/>
      <c r="H16" s="46">
        <v>120</v>
      </c>
      <c r="I16" s="142">
        <f t="shared" si="1"/>
        <v>30</v>
      </c>
      <c r="J16" s="143">
        <f t="shared" si="2"/>
        <v>0.33333333333333326</v>
      </c>
      <c r="K16" s="144">
        <f t="shared" si="3"/>
        <v>30</v>
      </c>
      <c r="L16" s="145">
        <f t="shared" si="4"/>
        <v>0.33333333333333326</v>
      </c>
    </row>
    <row r="17" spans="1:12" ht="30" customHeight="1" thickBot="1" x14ac:dyDescent="0.3">
      <c r="A17" s="58" t="s">
        <v>14</v>
      </c>
      <c r="B17" s="1" t="s">
        <v>15</v>
      </c>
      <c r="C17" s="44">
        <f>SUM(C18:C18)</f>
        <v>26</v>
      </c>
      <c r="D17" s="44">
        <f>SUM(D18:D18)</f>
        <v>26</v>
      </c>
      <c r="E17" s="44">
        <f>SUM(E18:E18)</f>
        <v>22.077000000000002</v>
      </c>
      <c r="F17" s="101">
        <f t="shared" si="0"/>
        <v>0.84911538461538472</v>
      </c>
      <c r="G17" s="44">
        <f>SUM(G18:G18)</f>
        <v>0</v>
      </c>
      <c r="H17" s="44">
        <f>SUM(H18:H18)</f>
        <v>22</v>
      </c>
      <c r="I17" s="142">
        <f t="shared" si="1"/>
        <v>-4</v>
      </c>
      <c r="J17" s="143">
        <f t="shared" si="2"/>
        <v>-0.15384615384615385</v>
      </c>
      <c r="K17" s="144">
        <f t="shared" si="3"/>
        <v>-4</v>
      </c>
      <c r="L17" s="145">
        <f t="shared" si="4"/>
        <v>-0.15384615384615385</v>
      </c>
    </row>
    <row r="18" spans="1:12" ht="29.25" customHeight="1" thickBot="1" x14ac:dyDescent="0.3">
      <c r="A18" s="7" t="s">
        <v>16</v>
      </c>
      <c r="B18" s="3" t="s">
        <v>17</v>
      </c>
      <c r="C18" s="45">
        <v>26</v>
      </c>
      <c r="D18" s="45">
        <v>26</v>
      </c>
      <c r="E18" s="45">
        <v>22.077000000000002</v>
      </c>
      <c r="F18" s="102">
        <f t="shared" si="0"/>
        <v>0.84911538461538472</v>
      </c>
      <c r="G18" s="45"/>
      <c r="H18" s="45">
        <v>22</v>
      </c>
      <c r="I18" s="146">
        <f t="shared" si="1"/>
        <v>-4</v>
      </c>
      <c r="J18" s="147">
        <f t="shared" si="2"/>
        <v>-0.15384615384615385</v>
      </c>
      <c r="K18" s="148">
        <f t="shared" si="3"/>
        <v>-4</v>
      </c>
      <c r="L18" s="149">
        <f t="shared" si="4"/>
        <v>-0.15384615384615385</v>
      </c>
    </row>
    <row r="19" spans="1:12" s="34" customFormat="1" ht="30.6" customHeight="1" thickBot="1" x14ac:dyDescent="0.3">
      <c r="A19" s="33" t="s">
        <v>20</v>
      </c>
      <c r="B19" s="25" t="s">
        <v>87</v>
      </c>
      <c r="C19" s="48">
        <f>SUM(C20,C57)</f>
        <v>6862.1769999999997</v>
      </c>
      <c r="D19" s="48">
        <f>SUM(D20,D57)</f>
        <v>10645.343999999999</v>
      </c>
      <c r="E19" s="48">
        <f>SUM(E20,E57)</f>
        <v>10726.946</v>
      </c>
      <c r="F19" s="99">
        <f t="shared" si="0"/>
        <v>1.0076655108562016</v>
      </c>
      <c r="G19" s="48">
        <f>SUM(G20,G57)</f>
        <v>-19.78096</v>
      </c>
      <c r="H19" s="48">
        <f>SUM(H20,H57)</f>
        <v>8445.8110000000015</v>
      </c>
      <c r="I19" s="129">
        <f t="shared" si="1"/>
        <v>1583.6340000000018</v>
      </c>
      <c r="J19" s="130">
        <f t="shared" si="2"/>
        <v>0.23077720087954634</v>
      </c>
      <c r="K19" s="131">
        <f t="shared" si="3"/>
        <v>-2199.5329999999976</v>
      </c>
      <c r="L19" s="132">
        <f t="shared" si="4"/>
        <v>-0.20661925063201314</v>
      </c>
    </row>
    <row r="20" spans="1:12" ht="33.75" customHeight="1" x14ac:dyDescent="0.25">
      <c r="A20" s="19" t="s">
        <v>21</v>
      </c>
      <c r="B20" s="20" t="s">
        <v>57</v>
      </c>
      <c r="C20" s="49">
        <f>SUM(C22,C43,C44:C44,C45,C47,C49,C54,C55)</f>
        <v>5682.3580000000002</v>
      </c>
      <c r="D20" s="49">
        <f>SUM(D22,D43,D44:D44,D45,D47,D49,D54,D55)</f>
        <v>7098.5119999999988</v>
      </c>
      <c r="E20" s="49">
        <f>SUM(E22,E43,E44:E44,E45,E47,E49,E54,E55)</f>
        <v>7274.6890000000012</v>
      </c>
      <c r="F20" s="107">
        <f t="shared" si="0"/>
        <v>1.0248188634463113</v>
      </c>
      <c r="G20" s="49">
        <f>SUM(G22,G43,G44:G44,G45,G47,G49,G54,G55)</f>
        <v>-19.78096</v>
      </c>
      <c r="H20" s="49">
        <f>SUM(H22,H43,H44:H44,H45,H47,H49,H54,H55)</f>
        <v>6793.1070000000009</v>
      </c>
      <c r="I20" s="154">
        <f t="shared" si="1"/>
        <v>1110.7490000000007</v>
      </c>
      <c r="J20" s="155">
        <f t="shared" si="2"/>
        <v>0.19547325247722869</v>
      </c>
      <c r="K20" s="156">
        <f t="shared" si="3"/>
        <v>-305.40499999999793</v>
      </c>
      <c r="L20" s="157">
        <f t="shared" si="4"/>
        <v>-4.3023805552487304E-2</v>
      </c>
    </row>
    <row r="21" spans="1:12" ht="23.25" customHeight="1" x14ac:dyDescent="0.25">
      <c r="A21" s="22" t="s">
        <v>58</v>
      </c>
      <c r="B21" s="23" t="s">
        <v>59</v>
      </c>
      <c r="C21" s="50">
        <f>SUM(C22,C43,C44)</f>
        <v>5498.7020000000002</v>
      </c>
      <c r="D21" s="50">
        <f>SUM(D22,D43,D44)</f>
        <v>5821.4299999999994</v>
      </c>
      <c r="E21" s="50">
        <f>SUM(E22,E43,E44)</f>
        <v>5801.6490000000003</v>
      </c>
      <c r="F21" s="108">
        <f t="shared" si="0"/>
        <v>0.99660203764367195</v>
      </c>
      <c r="G21" s="50">
        <f>SUM(G22,G43,G44)</f>
        <v>-19.78096</v>
      </c>
      <c r="H21" s="50">
        <f>SUM(H22,H43,H44)</f>
        <v>6523.7260000000006</v>
      </c>
      <c r="I21" s="158">
        <f t="shared" si="1"/>
        <v>1025.0240000000003</v>
      </c>
      <c r="J21" s="159">
        <f t="shared" si="2"/>
        <v>0.18641199323040247</v>
      </c>
      <c r="K21" s="160">
        <f t="shared" si="3"/>
        <v>702.29600000000119</v>
      </c>
      <c r="L21" s="161">
        <f t="shared" si="4"/>
        <v>0.12063977407612936</v>
      </c>
    </row>
    <row r="22" spans="1:12" ht="27.75" customHeight="1" x14ac:dyDescent="0.25">
      <c r="A22" s="9" t="s">
        <v>60</v>
      </c>
      <c r="B22" s="12" t="s">
        <v>22</v>
      </c>
      <c r="C22" s="72">
        <f>SUM(C23:C42)</f>
        <v>1118.2019999999998</v>
      </c>
      <c r="D22" s="72">
        <f>SUM(D23:D42)</f>
        <v>1311.6299999999997</v>
      </c>
      <c r="E22" s="72">
        <f>SUM(E23:E42)</f>
        <v>1291.8489999999997</v>
      </c>
      <c r="F22" s="104">
        <f t="shared" si="0"/>
        <v>0.98491876520055199</v>
      </c>
      <c r="G22" s="72">
        <f>SUM(G23:G42)</f>
        <v>-19.78096</v>
      </c>
      <c r="H22" s="72">
        <f>SUM(H23:H42)</f>
        <v>1490.3260000000005</v>
      </c>
      <c r="I22" s="162">
        <f t="shared" si="1"/>
        <v>372.12400000000071</v>
      </c>
      <c r="J22" s="163">
        <f t="shared" si="2"/>
        <v>0.3327878147239951</v>
      </c>
      <c r="K22" s="164">
        <f t="shared" si="3"/>
        <v>178.69600000000082</v>
      </c>
      <c r="L22" s="165">
        <f t="shared" si="4"/>
        <v>0.13623964075234696</v>
      </c>
    </row>
    <row r="23" spans="1:12" ht="27.75" customHeight="1" x14ac:dyDescent="0.25">
      <c r="A23" s="16"/>
      <c r="B23" s="18" t="s">
        <v>23</v>
      </c>
      <c r="C23" s="51">
        <v>0.6</v>
      </c>
      <c r="D23" s="51">
        <v>0.6</v>
      </c>
      <c r="E23" s="51">
        <v>0.6</v>
      </c>
      <c r="F23" s="104">
        <f t="shared" si="0"/>
        <v>1</v>
      </c>
      <c r="G23" s="51"/>
      <c r="H23" s="51">
        <v>0.1</v>
      </c>
      <c r="I23" s="162">
        <f t="shared" si="1"/>
        <v>-0.5</v>
      </c>
      <c r="J23" s="163">
        <f t="shared" si="2"/>
        <v>-0.83333333333333326</v>
      </c>
      <c r="K23" s="164">
        <f t="shared" si="3"/>
        <v>-0.5</v>
      </c>
      <c r="L23" s="165">
        <f t="shared" si="4"/>
        <v>-0.83333333333333326</v>
      </c>
    </row>
    <row r="24" spans="1:12" ht="31.9" customHeight="1" x14ac:dyDescent="0.25">
      <c r="A24" s="11"/>
      <c r="B24" s="4" t="s">
        <v>106</v>
      </c>
      <c r="C24" s="72">
        <v>11.2</v>
      </c>
      <c r="D24" s="72">
        <v>11.2</v>
      </c>
      <c r="E24" s="72">
        <v>11.2</v>
      </c>
      <c r="F24" s="104">
        <f t="shared" si="0"/>
        <v>1</v>
      </c>
      <c r="G24" s="72"/>
      <c r="H24" s="77">
        <v>12.2</v>
      </c>
      <c r="I24" s="162">
        <f t="shared" si="1"/>
        <v>1</v>
      </c>
      <c r="J24" s="163">
        <f t="shared" si="2"/>
        <v>8.9285714285714191E-2</v>
      </c>
      <c r="K24" s="164">
        <f t="shared" si="3"/>
        <v>1</v>
      </c>
      <c r="L24" s="165">
        <f t="shared" si="4"/>
        <v>8.9285714285714191E-2</v>
      </c>
    </row>
    <row r="25" spans="1:12" ht="25.5" customHeight="1" x14ac:dyDescent="0.25">
      <c r="A25" s="11"/>
      <c r="B25" s="4" t="s">
        <v>24</v>
      </c>
      <c r="C25" s="72">
        <v>18</v>
      </c>
      <c r="D25" s="72">
        <v>18</v>
      </c>
      <c r="E25" s="72">
        <v>18</v>
      </c>
      <c r="F25" s="104">
        <f t="shared" si="0"/>
        <v>1</v>
      </c>
      <c r="G25" s="72"/>
      <c r="H25" s="77">
        <v>18.28</v>
      </c>
      <c r="I25" s="162">
        <f t="shared" si="1"/>
        <v>0.28000000000000114</v>
      </c>
      <c r="J25" s="163">
        <f t="shared" si="2"/>
        <v>1.5555555555555545E-2</v>
      </c>
      <c r="K25" s="164">
        <f t="shared" si="3"/>
        <v>0.28000000000000114</v>
      </c>
      <c r="L25" s="165">
        <f t="shared" si="4"/>
        <v>1.5555555555555545E-2</v>
      </c>
    </row>
    <row r="26" spans="1:12" ht="21" customHeight="1" x14ac:dyDescent="0.25">
      <c r="A26" s="11"/>
      <c r="B26" s="12" t="s">
        <v>25</v>
      </c>
      <c r="C26" s="72">
        <v>93.3</v>
      </c>
      <c r="D26" s="72">
        <v>104.5</v>
      </c>
      <c r="E26" s="72">
        <v>102.43300000000001</v>
      </c>
      <c r="F26" s="104">
        <f t="shared" si="0"/>
        <v>0.98022009569377999</v>
      </c>
      <c r="G26" s="72">
        <v>-2.0665800000000001</v>
      </c>
      <c r="H26" s="72">
        <v>106.5</v>
      </c>
      <c r="I26" s="162">
        <f t="shared" si="1"/>
        <v>13.200000000000003</v>
      </c>
      <c r="J26" s="163">
        <f t="shared" si="2"/>
        <v>0.14147909967845673</v>
      </c>
      <c r="K26" s="164">
        <f t="shared" si="3"/>
        <v>2</v>
      </c>
      <c r="L26" s="165">
        <f t="shared" si="4"/>
        <v>1.9138755980861344E-2</v>
      </c>
    </row>
    <row r="27" spans="1:12" ht="23.25" customHeight="1" x14ac:dyDescent="0.25">
      <c r="A27" s="11"/>
      <c r="B27" s="12" t="s">
        <v>56</v>
      </c>
      <c r="C27" s="72">
        <v>0</v>
      </c>
      <c r="D27" s="72">
        <v>0</v>
      </c>
      <c r="E27" s="72">
        <v>0</v>
      </c>
      <c r="F27" s="104"/>
      <c r="G27" s="72"/>
      <c r="H27" s="72">
        <v>0.1</v>
      </c>
      <c r="I27" s="162">
        <f t="shared" si="1"/>
        <v>0.1</v>
      </c>
      <c r="J27" s="163"/>
      <c r="K27" s="164">
        <f t="shared" si="3"/>
        <v>0.1</v>
      </c>
      <c r="L27" s="165"/>
    </row>
    <row r="28" spans="1:12" ht="23.25" customHeight="1" x14ac:dyDescent="0.25">
      <c r="A28" s="11"/>
      <c r="B28" s="12" t="s">
        <v>26</v>
      </c>
      <c r="C28" s="72">
        <v>179</v>
      </c>
      <c r="D28" s="72">
        <v>174.3</v>
      </c>
      <c r="E28" s="72">
        <v>170.09</v>
      </c>
      <c r="F28" s="104">
        <f t="shared" si="0"/>
        <v>0.97584624211130233</v>
      </c>
      <c r="G28" s="72">
        <v>-4.21035</v>
      </c>
      <c r="H28" s="72">
        <v>217.2</v>
      </c>
      <c r="I28" s="162">
        <f t="shared" si="1"/>
        <v>38.199999999999989</v>
      </c>
      <c r="J28" s="163">
        <f t="shared" si="2"/>
        <v>0.21340782122905022</v>
      </c>
      <c r="K28" s="164">
        <f t="shared" si="3"/>
        <v>42.899999999999977</v>
      </c>
      <c r="L28" s="165">
        <f t="shared" si="4"/>
        <v>0.24612736660929424</v>
      </c>
    </row>
    <row r="29" spans="1:12" ht="25.9" customHeight="1" x14ac:dyDescent="0.25">
      <c r="A29" s="11"/>
      <c r="B29" s="12" t="s">
        <v>27</v>
      </c>
      <c r="C29" s="72">
        <v>460</v>
      </c>
      <c r="D29" s="72">
        <v>646.79999999999995</v>
      </c>
      <c r="E29" s="72">
        <v>641.08299999999997</v>
      </c>
      <c r="F29" s="104">
        <f t="shared" si="0"/>
        <v>0.99116110080395792</v>
      </c>
      <c r="G29" s="72">
        <v>-5.7171500000000002</v>
      </c>
      <c r="H29" s="72">
        <v>682</v>
      </c>
      <c r="I29" s="162">
        <f t="shared" si="1"/>
        <v>222</v>
      </c>
      <c r="J29" s="163">
        <f t="shared" si="2"/>
        <v>0.48260869565217401</v>
      </c>
      <c r="K29" s="164">
        <f t="shared" si="3"/>
        <v>35.200000000000045</v>
      </c>
      <c r="L29" s="165">
        <f t="shared" si="4"/>
        <v>5.4421768707483054E-2</v>
      </c>
    </row>
    <row r="30" spans="1:12" ht="22.5" customHeight="1" x14ac:dyDescent="0.25">
      <c r="A30" s="11"/>
      <c r="B30" s="4" t="s">
        <v>104</v>
      </c>
      <c r="C30" s="72">
        <v>15.2</v>
      </c>
      <c r="D30" s="72">
        <v>17.899999999999999</v>
      </c>
      <c r="E30" s="72">
        <v>17.899999999999999</v>
      </c>
      <c r="F30" s="104">
        <f t="shared" si="0"/>
        <v>1</v>
      </c>
      <c r="G30" s="72"/>
      <c r="H30" s="72">
        <v>18.5</v>
      </c>
      <c r="I30" s="162">
        <f t="shared" si="1"/>
        <v>3.3000000000000007</v>
      </c>
      <c r="J30" s="163">
        <f t="shared" si="2"/>
        <v>0.21710526315789469</v>
      </c>
      <c r="K30" s="164">
        <f t="shared" si="3"/>
        <v>0.60000000000000142</v>
      </c>
      <c r="L30" s="165">
        <f t="shared" si="4"/>
        <v>3.3519553072625774E-2</v>
      </c>
    </row>
    <row r="31" spans="1:12" ht="22.5" customHeight="1" x14ac:dyDescent="0.25">
      <c r="A31" s="11"/>
      <c r="B31" s="4" t="s">
        <v>107</v>
      </c>
      <c r="C31" s="72">
        <v>97.5</v>
      </c>
      <c r="D31" s="72">
        <v>97.5</v>
      </c>
      <c r="E31" s="72">
        <v>95.867000000000004</v>
      </c>
      <c r="F31" s="104">
        <f t="shared" si="0"/>
        <v>0.98325128205128209</v>
      </c>
      <c r="G31" s="72">
        <v>-1.6324700000000001</v>
      </c>
      <c r="H31" s="72">
        <v>195</v>
      </c>
      <c r="I31" s="162">
        <f t="shared" si="1"/>
        <v>97.5</v>
      </c>
      <c r="J31" s="163">
        <f t="shared" si="2"/>
        <v>1</v>
      </c>
      <c r="K31" s="164">
        <f t="shared" si="3"/>
        <v>97.5</v>
      </c>
      <c r="L31" s="165">
        <f t="shared" si="4"/>
        <v>1</v>
      </c>
    </row>
    <row r="32" spans="1:12" ht="27" customHeight="1" x14ac:dyDescent="0.25">
      <c r="A32" s="11"/>
      <c r="B32" s="4" t="s">
        <v>61</v>
      </c>
      <c r="C32" s="72">
        <v>155</v>
      </c>
      <c r="D32" s="72">
        <v>155</v>
      </c>
      <c r="E32" s="72">
        <v>155</v>
      </c>
      <c r="F32" s="104">
        <f t="shared" si="0"/>
        <v>1</v>
      </c>
      <c r="G32" s="72"/>
      <c r="H32" s="77">
        <v>155.4</v>
      </c>
      <c r="I32" s="162">
        <f t="shared" si="1"/>
        <v>0.40000000000000568</v>
      </c>
      <c r="J32" s="163">
        <f t="shared" si="2"/>
        <v>2.580645161290418E-3</v>
      </c>
      <c r="K32" s="164">
        <f t="shared" si="3"/>
        <v>0.40000000000000568</v>
      </c>
      <c r="L32" s="165">
        <f t="shared" si="4"/>
        <v>2.580645161290418E-3</v>
      </c>
    </row>
    <row r="33" spans="1:12" ht="25.5" customHeight="1" x14ac:dyDescent="0.25">
      <c r="A33" s="11"/>
      <c r="B33" s="4" t="s">
        <v>80</v>
      </c>
      <c r="C33" s="72">
        <v>3.7719999999999998</v>
      </c>
      <c r="D33" s="72">
        <v>1.2</v>
      </c>
      <c r="E33" s="72">
        <v>0.94599999999999995</v>
      </c>
      <c r="F33" s="104">
        <f t="shared" si="0"/>
        <v>0.78833333333333333</v>
      </c>
      <c r="G33" s="72">
        <v>-0.25441000000000003</v>
      </c>
      <c r="H33" s="77">
        <v>1.9</v>
      </c>
      <c r="I33" s="162">
        <f t="shared" si="1"/>
        <v>-1.8719999999999999</v>
      </c>
      <c r="J33" s="163">
        <f t="shared" si="2"/>
        <v>-0.49628844114528103</v>
      </c>
      <c r="K33" s="164">
        <f t="shared" si="3"/>
        <v>0.7</v>
      </c>
      <c r="L33" s="165">
        <f t="shared" si="4"/>
        <v>0.58333333333333326</v>
      </c>
    </row>
    <row r="34" spans="1:12" ht="25.5" customHeight="1" x14ac:dyDescent="0.25">
      <c r="A34" s="11"/>
      <c r="B34" s="4" t="s">
        <v>28</v>
      </c>
      <c r="C34" s="72">
        <v>23.8</v>
      </c>
      <c r="D34" s="72">
        <v>23.8</v>
      </c>
      <c r="E34" s="72">
        <v>23.8</v>
      </c>
      <c r="F34" s="104">
        <f t="shared" si="0"/>
        <v>1</v>
      </c>
      <c r="G34" s="72"/>
      <c r="H34" s="72">
        <v>24</v>
      </c>
      <c r="I34" s="162">
        <f t="shared" si="1"/>
        <v>0.19999999999999929</v>
      </c>
      <c r="J34" s="163">
        <f t="shared" si="2"/>
        <v>8.4033613445377853E-3</v>
      </c>
      <c r="K34" s="164">
        <f t="shared" si="3"/>
        <v>0.19999999999999929</v>
      </c>
      <c r="L34" s="165">
        <f t="shared" si="4"/>
        <v>8.4033613445377853E-3</v>
      </c>
    </row>
    <row r="35" spans="1:12" ht="35.25" customHeight="1" x14ac:dyDescent="0.25">
      <c r="A35" s="11"/>
      <c r="B35" s="4" t="s">
        <v>29</v>
      </c>
      <c r="C35" s="72">
        <v>14.33</v>
      </c>
      <c r="D35" s="72">
        <v>14.33</v>
      </c>
      <c r="E35" s="72">
        <v>14.33</v>
      </c>
      <c r="F35" s="104">
        <f t="shared" si="0"/>
        <v>1</v>
      </c>
      <c r="G35" s="72"/>
      <c r="H35" s="72">
        <v>14.9</v>
      </c>
      <c r="I35" s="162">
        <f t="shared" si="1"/>
        <v>0.57000000000000028</v>
      </c>
      <c r="J35" s="163">
        <f t="shared" si="2"/>
        <v>3.9776692254012591E-2</v>
      </c>
      <c r="K35" s="164">
        <f t="shared" si="3"/>
        <v>0.57000000000000028</v>
      </c>
      <c r="L35" s="165">
        <f t="shared" si="4"/>
        <v>3.9776692254012591E-2</v>
      </c>
    </row>
    <row r="36" spans="1:12" ht="24.75" customHeight="1" x14ac:dyDescent="0.25">
      <c r="A36" s="11"/>
      <c r="B36" s="4" t="s">
        <v>30</v>
      </c>
      <c r="C36" s="72">
        <v>0.4</v>
      </c>
      <c r="D36" s="72">
        <v>0.4</v>
      </c>
      <c r="E36" s="72">
        <v>0.4</v>
      </c>
      <c r="F36" s="104">
        <f t="shared" si="0"/>
        <v>1</v>
      </c>
      <c r="G36" s="72"/>
      <c r="H36" s="72">
        <v>0.3</v>
      </c>
      <c r="I36" s="162">
        <f t="shared" si="1"/>
        <v>-0.10000000000000003</v>
      </c>
      <c r="J36" s="163">
        <f t="shared" si="2"/>
        <v>-0.25000000000000011</v>
      </c>
      <c r="K36" s="164">
        <f t="shared" si="3"/>
        <v>-0.10000000000000003</v>
      </c>
      <c r="L36" s="165">
        <f t="shared" si="4"/>
        <v>-0.25000000000000011</v>
      </c>
    </row>
    <row r="37" spans="1:12" ht="31.5" x14ac:dyDescent="0.25">
      <c r="A37" s="11"/>
      <c r="B37" s="4" t="s">
        <v>32</v>
      </c>
      <c r="C37" s="72">
        <v>2.9</v>
      </c>
      <c r="D37" s="72">
        <v>2.9</v>
      </c>
      <c r="E37" s="72">
        <v>2.9</v>
      </c>
      <c r="F37" s="104">
        <f t="shared" si="0"/>
        <v>1</v>
      </c>
      <c r="G37" s="72"/>
      <c r="H37" s="72">
        <v>3.6</v>
      </c>
      <c r="I37" s="162">
        <f t="shared" si="1"/>
        <v>0.70000000000000018</v>
      </c>
      <c r="J37" s="163">
        <f t="shared" si="2"/>
        <v>0.24137931034482762</v>
      </c>
      <c r="K37" s="164">
        <f t="shared" si="3"/>
        <v>0.70000000000000018</v>
      </c>
      <c r="L37" s="165">
        <f t="shared" si="4"/>
        <v>0.24137931034482762</v>
      </c>
    </row>
    <row r="38" spans="1:12" ht="24" customHeight="1" x14ac:dyDescent="0.25">
      <c r="A38" s="11"/>
      <c r="B38" s="4" t="s">
        <v>31</v>
      </c>
      <c r="C38" s="72">
        <v>21.6</v>
      </c>
      <c r="D38" s="72">
        <v>21.6</v>
      </c>
      <c r="E38" s="72">
        <v>21.6</v>
      </c>
      <c r="F38" s="104">
        <f t="shared" si="0"/>
        <v>1</v>
      </c>
      <c r="G38" s="72"/>
      <c r="H38" s="72">
        <v>22.7</v>
      </c>
      <c r="I38" s="162">
        <f t="shared" si="1"/>
        <v>1.0999999999999979</v>
      </c>
      <c r="J38" s="163">
        <f t="shared" si="2"/>
        <v>5.0925925925925819E-2</v>
      </c>
      <c r="K38" s="164">
        <f t="shared" si="3"/>
        <v>1.0999999999999979</v>
      </c>
      <c r="L38" s="165">
        <f t="shared" si="4"/>
        <v>5.0925925925925819E-2</v>
      </c>
    </row>
    <row r="39" spans="1:12" ht="31.9" customHeight="1" x14ac:dyDescent="0.25">
      <c r="A39" s="11"/>
      <c r="B39" s="4" t="s">
        <v>33</v>
      </c>
      <c r="C39" s="72">
        <v>0.3</v>
      </c>
      <c r="D39" s="72">
        <v>0.3</v>
      </c>
      <c r="E39" s="72">
        <v>0</v>
      </c>
      <c r="F39" s="104">
        <f t="shared" si="0"/>
        <v>0</v>
      </c>
      <c r="G39" s="72">
        <v>-0.3</v>
      </c>
      <c r="H39" s="77">
        <v>0.40600000000000003</v>
      </c>
      <c r="I39" s="162">
        <f t="shared" si="1"/>
        <v>0.10600000000000004</v>
      </c>
      <c r="J39" s="163">
        <f t="shared" si="2"/>
        <v>0.3533333333333335</v>
      </c>
      <c r="K39" s="164">
        <f t="shared" si="3"/>
        <v>0.10600000000000004</v>
      </c>
      <c r="L39" s="165">
        <f t="shared" si="4"/>
        <v>0.3533333333333335</v>
      </c>
    </row>
    <row r="40" spans="1:12" ht="21" customHeight="1" x14ac:dyDescent="0.25">
      <c r="A40" s="11"/>
      <c r="B40" s="4" t="s">
        <v>34</v>
      </c>
      <c r="C40" s="72">
        <v>6.6</v>
      </c>
      <c r="D40" s="72">
        <v>6.6</v>
      </c>
      <c r="E40" s="72">
        <v>6.6</v>
      </c>
      <c r="F40" s="104">
        <f t="shared" si="0"/>
        <v>1</v>
      </c>
      <c r="G40" s="72"/>
      <c r="H40" s="77">
        <v>6.2</v>
      </c>
      <c r="I40" s="162">
        <f t="shared" si="1"/>
        <v>-0.39999999999999947</v>
      </c>
      <c r="J40" s="163">
        <f t="shared" si="2"/>
        <v>-6.0606060606060552E-2</v>
      </c>
      <c r="K40" s="164">
        <f t="shared" si="3"/>
        <v>-0.39999999999999947</v>
      </c>
      <c r="L40" s="165">
        <f t="shared" si="4"/>
        <v>-6.0606060606060552E-2</v>
      </c>
    </row>
    <row r="41" spans="1:12" ht="29.25" customHeight="1" x14ac:dyDescent="0.25">
      <c r="A41" s="11"/>
      <c r="B41" s="4" t="s">
        <v>108</v>
      </c>
      <c r="C41" s="72">
        <v>5.6</v>
      </c>
      <c r="D41" s="72">
        <v>5.6</v>
      </c>
      <c r="E41" s="72">
        <v>0</v>
      </c>
      <c r="F41" s="104">
        <f t="shared" si="0"/>
        <v>0</v>
      </c>
      <c r="G41" s="72">
        <v>-5.6</v>
      </c>
      <c r="H41" s="77">
        <v>1.64</v>
      </c>
      <c r="I41" s="162">
        <f t="shared" si="1"/>
        <v>-3.96</v>
      </c>
      <c r="J41" s="163">
        <f t="shared" si="2"/>
        <v>-0.70714285714285707</v>
      </c>
      <c r="K41" s="164">
        <f t="shared" si="3"/>
        <v>-3.96</v>
      </c>
      <c r="L41" s="165">
        <f t="shared" si="4"/>
        <v>-0.70714285714285707</v>
      </c>
    </row>
    <row r="42" spans="1:12" ht="36" customHeight="1" x14ac:dyDescent="0.25">
      <c r="A42" s="17"/>
      <c r="B42" s="4" t="s">
        <v>35</v>
      </c>
      <c r="C42" s="72">
        <v>9.1</v>
      </c>
      <c r="D42" s="72">
        <v>9.1</v>
      </c>
      <c r="E42" s="72">
        <v>9.1</v>
      </c>
      <c r="F42" s="104">
        <f t="shared" si="0"/>
        <v>1</v>
      </c>
      <c r="G42" s="72"/>
      <c r="H42" s="72">
        <v>9.4</v>
      </c>
      <c r="I42" s="162">
        <f t="shared" si="1"/>
        <v>0.30000000000000071</v>
      </c>
      <c r="J42" s="163">
        <f t="shared" si="2"/>
        <v>3.2967032967033072E-2</v>
      </c>
      <c r="K42" s="164">
        <f t="shared" si="3"/>
        <v>0.30000000000000071</v>
      </c>
      <c r="L42" s="165">
        <f t="shared" si="4"/>
        <v>3.2967032967033072E-2</v>
      </c>
    </row>
    <row r="43" spans="1:12" ht="36" customHeight="1" x14ac:dyDescent="0.25">
      <c r="A43" s="17" t="s">
        <v>62</v>
      </c>
      <c r="B43" s="38" t="s">
        <v>105</v>
      </c>
      <c r="C43" s="51">
        <v>4356.2</v>
      </c>
      <c r="D43" s="51">
        <v>4485.5</v>
      </c>
      <c r="E43" s="51">
        <v>4485.5</v>
      </c>
      <c r="F43" s="104">
        <f t="shared" si="0"/>
        <v>1</v>
      </c>
      <c r="G43" s="51"/>
      <c r="H43" s="51">
        <v>5010.5</v>
      </c>
      <c r="I43" s="162">
        <f t="shared" si="1"/>
        <v>654.30000000000018</v>
      </c>
      <c r="J43" s="163">
        <f t="shared" si="2"/>
        <v>0.15019971534823928</v>
      </c>
      <c r="K43" s="164">
        <f t="shared" si="3"/>
        <v>525</v>
      </c>
      <c r="L43" s="165">
        <f t="shared" si="4"/>
        <v>0.11704380782521451</v>
      </c>
    </row>
    <row r="44" spans="1:12" ht="36" customHeight="1" thickBot="1" x14ac:dyDescent="0.3">
      <c r="A44" s="9" t="s">
        <v>63</v>
      </c>
      <c r="B44" s="37" t="s">
        <v>37</v>
      </c>
      <c r="C44" s="72">
        <v>24.3</v>
      </c>
      <c r="D44" s="72">
        <v>24.3</v>
      </c>
      <c r="E44" s="72">
        <v>24.3</v>
      </c>
      <c r="F44" s="105">
        <f t="shared" si="0"/>
        <v>1</v>
      </c>
      <c r="G44" s="72"/>
      <c r="H44" s="72">
        <v>22.9</v>
      </c>
      <c r="I44" s="166">
        <f t="shared" si="1"/>
        <v>-1.4000000000000021</v>
      </c>
      <c r="J44" s="167">
        <f t="shared" si="2"/>
        <v>-5.7613168724279906E-2</v>
      </c>
      <c r="K44" s="168">
        <f t="shared" si="3"/>
        <v>-1.4000000000000021</v>
      </c>
      <c r="L44" s="169">
        <f t="shared" si="4"/>
        <v>-5.7613168724279906E-2</v>
      </c>
    </row>
    <row r="45" spans="1:12" s="34" customFormat="1" ht="48.6" customHeight="1" thickBot="1" x14ac:dyDescent="0.3">
      <c r="A45" s="67" t="s">
        <v>64</v>
      </c>
      <c r="B45" s="68" t="s">
        <v>101</v>
      </c>
      <c r="C45" s="73">
        <v>86.760999999999996</v>
      </c>
      <c r="D45" s="73">
        <v>921.63599999999997</v>
      </c>
      <c r="E45" s="73">
        <v>1188.251</v>
      </c>
      <c r="F45" s="106">
        <f t="shared" si="0"/>
        <v>1.2892844897551745</v>
      </c>
      <c r="G45" s="73"/>
      <c r="H45" s="73">
        <v>26.248999999999999</v>
      </c>
      <c r="I45" s="150">
        <f t="shared" si="1"/>
        <v>-60.512</v>
      </c>
      <c r="J45" s="151">
        <f t="shared" si="2"/>
        <v>-0.6974562303339058</v>
      </c>
      <c r="K45" s="152">
        <f t="shared" si="3"/>
        <v>-895.38699999999994</v>
      </c>
      <c r="L45" s="153">
        <f t="shared" si="4"/>
        <v>-0.97151912468696966</v>
      </c>
    </row>
    <row r="46" spans="1:12" s="34" customFormat="1" ht="28.5" customHeight="1" thickBot="1" x14ac:dyDescent="0.3">
      <c r="A46" s="21"/>
      <c r="B46" s="80" t="s">
        <v>79</v>
      </c>
      <c r="C46" s="64">
        <v>76.596999999999994</v>
      </c>
      <c r="D46" s="64">
        <v>76.596999999999994</v>
      </c>
      <c r="E46" s="64">
        <v>44.622999999999998</v>
      </c>
      <c r="F46" s="109">
        <f t="shared" si="0"/>
        <v>0.58256850790500936</v>
      </c>
      <c r="G46" s="64"/>
      <c r="H46" s="64">
        <v>5.26</v>
      </c>
      <c r="I46" s="170">
        <f t="shared" si="1"/>
        <v>-71.336999999999989</v>
      </c>
      <c r="J46" s="171">
        <f t="shared" si="2"/>
        <v>-0.93132890322075279</v>
      </c>
      <c r="K46" s="172">
        <f t="shared" si="3"/>
        <v>-71.336999999999989</v>
      </c>
      <c r="L46" s="132">
        <f t="shared" si="4"/>
        <v>-0.93132890322075279</v>
      </c>
    </row>
    <row r="47" spans="1:12" s="34" customFormat="1" ht="46.9" customHeight="1" thickBot="1" x14ac:dyDescent="0.3">
      <c r="A47" s="21" t="s">
        <v>76</v>
      </c>
      <c r="B47" s="78" t="s">
        <v>99</v>
      </c>
      <c r="C47" s="52">
        <f>SUM(C48)</f>
        <v>47.195</v>
      </c>
      <c r="D47" s="52">
        <f>SUM(D48)</f>
        <v>47.195</v>
      </c>
      <c r="E47" s="52">
        <f>SUM(E48)</f>
        <v>0</v>
      </c>
      <c r="F47" s="106">
        <f t="shared" si="0"/>
        <v>0</v>
      </c>
      <c r="G47" s="52">
        <f>SUM(G48)</f>
        <v>0</v>
      </c>
      <c r="H47" s="52">
        <f>SUM(H48)</f>
        <v>15.532</v>
      </c>
      <c r="I47" s="150">
        <f t="shared" si="1"/>
        <v>-31.663</v>
      </c>
      <c r="J47" s="151">
        <f t="shared" si="2"/>
        <v>-0.67089734082000207</v>
      </c>
      <c r="K47" s="152">
        <f t="shared" si="3"/>
        <v>-31.663</v>
      </c>
      <c r="L47" s="153">
        <f t="shared" si="4"/>
        <v>-0.67089734082000207</v>
      </c>
    </row>
    <row r="48" spans="1:12" s="34" customFormat="1" ht="28.5" customHeight="1" thickBot="1" x14ac:dyDescent="0.3">
      <c r="A48" s="21"/>
      <c r="B48" s="79" t="s">
        <v>85</v>
      </c>
      <c r="C48" s="64">
        <v>47.195</v>
      </c>
      <c r="D48" s="64">
        <v>47.195</v>
      </c>
      <c r="E48" s="64"/>
      <c r="F48" s="109">
        <f t="shared" si="0"/>
        <v>0</v>
      </c>
      <c r="G48" s="64"/>
      <c r="H48" s="118">
        <v>15.532</v>
      </c>
      <c r="I48" s="170">
        <f t="shared" si="1"/>
        <v>-31.663</v>
      </c>
      <c r="J48" s="171">
        <f t="shared" si="2"/>
        <v>-0.67089734082000207</v>
      </c>
      <c r="K48" s="172">
        <f t="shared" si="3"/>
        <v>-31.663</v>
      </c>
      <c r="L48" s="173">
        <f t="shared" si="4"/>
        <v>-0.67089734082000207</v>
      </c>
    </row>
    <row r="49" spans="1:12" s="34" customFormat="1" ht="28.5" customHeight="1" thickBot="1" x14ac:dyDescent="0.3">
      <c r="A49" s="21" t="s">
        <v>111</v>
      </c>
      <c r="B49" s="63" t="s">
        <v>102</v>
      </c>
      <c r="C49" s="52">
        <f>SUM(C52:C53)</f>
        <v>49.7</v>
      </c>
      <c r="D49" s="52">
        <f>SUM(D52:D53)</f>
        <v>76.713999999999999</v>
      </c>
      <c r="E49" s="52">
        <f>SUM(E52:E53)</f>
        <v>76.713999999999999</v>
      </c>
      <c r="F49" s="106">
        <f t="shared" si="0"/>
        <v>1</v>
      </c>
      <c r="G49" s="52">
        <f>SUM(G52:G53)</f>
        <v>0</v>
      </c>
      <c r="H49" s="52">
        <f>SUM(H52:H53)</f>
        <v>71.599999999999994</v>
      </c>
      <c r="I49" s="150">
        <f t="shared" si="1"/>
        <v>21.899999999999991</v>
      </c>
      <c r="J49" s="151">
        <f t="shared" si="2"/>
        <v>0.44064386317907434</v>
      </c>
      <c r="K49" s="152">
        <f t="shared" si="3"/>
        <v>-5.1140000000000043</v>
      </c>
      <c r="L49" s="153">
        <f t="shared" si="4"/>
        <v>-6.666319055192016E-2</v>
      </c>
    </row>
    <row r="50" spans="1:12" s="34" customFormat="1" ht="77.45" hidden="1" customHeight="1" x14ac:dyDescent="0.25">
      <c r="A50" s="60"/>
      <c r="B50" s="61" t="s">
        <v>81</v>
      </c>
      <c r="C50" s="62"/>
      <c r="D50" s="62"/>
      <c r="E50" s="62"/>
      <c r="F50" s="99" t="e">
        <f t="shared" si="0"/>
        <v>#DIV/0!</v>
      </c>
      <c r="G50" s="62"/>
      <c r="H50" s="62"/>
      <c r="I50" s="129">
        <f t="shared" si="1"/>
        <v>0</v>
      </c>
      <c r="J50" s="130" t="e">
        <f t="shared" si="2"/>
        <v>#DIV/0!</v>
      </c>
      <c r="K50" s="131">
        <f t="shared" si="3"/>
        <v>0</v>
      </c>
      <c r="L50" s="132" t="e">
        <f t="shared" si="4"/>
        <v>#DIV/0!</v>
      </c>
    </row>
    <row r="51" spans="1:12" s="34" customFormat="1" ht="28.5" hidden="1" customHeight="1" x14ac:dyDescent="0.25">
      <c r="A51" s="24"/>
      <c r="B51" s="61" t="s">
        <v>84</v>
      </c>
      <c r="C51" s="65"/>
      <c r="D51" s="65"/>
      <c r="E51" s="65"/>
      <c r="F51" s="99" t="e">
        <f t="shared" si="0"/>
        <v>#DIV/0!</v>
      </c>
      <c r="G51" s="65"/>
      <c r="H51" s="65"/>
      <c r="I51" s="129">
        <f t="shared" si="1"/>
        <v>0</v>
      </c>
      <c r="J51" s="130" t="e">
        <f t="shared" si="2"/>
        <v>#DIV/0!</v>
      </c>
      <c r="K51" s="131">
        <f t="shared" si="3"/>
        <v>0</v>
      </c>
      <c r="L51" s="132" t="e">
        <f t="shared" si="4"/>
        <v>#DIV/0!</v>
      </c>
    </row>
    <row r="52" spans="1:12" s="29" customFormat="1" ht="39" customHeight="1" x14ac:dyDescent="0.25">
      <c r="A52" s="24"/>
      <c r="B52" s="66" t="s">
        <v>103</v>
      </c>
      <c r="C52" s="71">
        <v>49.7</v>
      </c>
      <c r="D52" s="71">
        <v>60</v>
      </c>
      <c r="E52" s="71">
        <v>60</v>
      </c>
      <c r="F52" s="110">
        <f t="shared" si="0"/>
        <v>1</v>
      </c>
      <c r="G52" s="71"/>
      <c r="H52" s="120">
        <v>53.1</v>
      </c>
      <c r="I52" s="174">
        <f t="shared" si="1"/>
        <v>3.3999999999999986</v>
      </c>
      <c r="J52" s="175">
        <f t="shared" si="2"/>
        <v>6.8410462776659964E-2</v>
      </c>
      <c r="K52" s="176">
        <f t="shared" si="3"/>
        <v>-6.8999999999999986</v>
      </c>
      <c r="L52" s="177">
        <f t="shared" si="4"/>
        <v>-0.11499999999999999</v>
      </c>
    </row>
    <row r="53" spans="1:12" s="29" customFormat="1" ht="27" customHeight="1" thickBot="1" x14ac:dyDescent="0.3">
      <c r="A53" s="24"/>
      <c r="B53" s="95" t="s">
        <v>98</v>
      </c>
      <c r="C53" s="65">
        <v>0</v>
      </c>
      <c r="D53" s="65">
        <v>16.713999999999999</v>
      </c>
      <c r="E53" s="65">
        <v>16.713999999999999</v>
      </c>
      <c r="F53" s="111">
        <f t="shared" si="0"/>
        <v>1</v>
      </c>
      <c r="G53" s="65"/>
      <c r="H53" s="121">
        <v>18.5</v>
      </c>
      <c r="I53" s="170">
        <f t="shared" si="1"/>
        <v>18.5</v>
      </c>
      <c r="J53" s="171"/>
      <c r="K53" s="172">
        <f t="shared" si="3"/>
        <v>1.7860000000000014</v>
      </c>
      <c r="L53" s="173">
        <f t="shared" si="4"/>
        <v>0.10685652746200791</v>
      </c>
    </row>
    <row r="54" spans="1:12" ht="53.45" customHeight="1" thickBot="1" x14ac:dyDescent="0.3">
      <c r="A54" s="67" t="s">
        <v>86</v>
      </c>
      <c r="B54" s="56" t="s">
        <v>74</v>
      </c>
      <c r="C54" s="94">
        <v>0</v>
      </c>
      <c r="D54" s="94">
        <v>105.5</v>
      </c>
      <c r="E54" s="94">
        <v>93.126999999999995</v>
      </c>
      <c r="F54" s="106">
        <f t="shared" si="0"/>
        <v>0.88272037914691936</v>
      </c>
      <c r="G54" s="94"/>
      <c r="H54" s="94">
        <v>156</v>
      </c>
      <c r="I54" s="150">
        <f t="shared" si="1"/>
        <v>156</v>
      </c>
      <c r="J54" s="151"/>
      <c r="K54" s="152">
        <f t="shared" si="3"/>
        <v>50.5</v>
      </c>
      <c r="L54" s="153">
        <f t="shared" si="4"/>
        <v>0.47867298578199047</v>
      </c>
    </row>
    <row r="55" spans="1:12" s="29" customFormat="1" ht="31.9" customHeight="1" x14ac:dyDescent="0.25">
      <c r="A55" s="87" t="s">
        <v>117</v>
      </c>
      <c r="B55" s="92" t="s">
        <v>112</v>
      </c>
      <c r="C55" s="89">
        <f>SUM(C56)</f>
        <v>0</v>
      </c>
      <c r="D55" s="89">
        <f>SUM(D56)</f>
        <v>126.03700000000001</v>
      </c>
      <c r="E55" s="89">
        <f>SUM(E56)</f>
        <v>114.94799999999999</v>
      </c>
      <c r="F55" s="112">
        <f t="shared" si="0"/>
        <v>0.91201789950570056</v>
      </c>
      <c r="G55" s="89"/>
      <c r="H55" s="89">
        <f>SUM(H56)</f>
        <v>0</v>
      </c>
      <c r="I55" s="178">
        <f t="shared" si="1"/>
        <v>0</v>
      </c>
      <c r="J55" s="179"/>
      <c r="K55" s="180">
        <f t="shared" si="3"/>
        <v>-126.03700000000001</v>
      </c>
      <c r="L55" s="181">
        <f t="shared" si="4"/>
        <v>-1</v>
      </c>
    </row>
    <row r="56" spans="1:12" s="29" customFormat="1" ht="27" customHeight="1" thickBot="1" x14ac:dyDescent="0.3">
      <c r="A56" s="21"/>
      <c r="B56" s="96" t="s">
        <v>116</v>
      </c>
      <c r="C56" s="65"/>
      <c r="D56" s="65">
        <v>126.03700000000001</v>
      </c>
      <c r="E56" s="65">
        <v>114.94799999999999</v>
      </c>
      <c r="F56" s="111">
        <f t="shared" si="0"/>
        <v>0.91201789950570056</v>
      </c>
      <c r="G56" s="65"/>
      <c r="H56" s="65"/>
      <c r="I56" s="182">
        <f t="shared" si="1"/>
        <v>0</v>
      </c>
      <c r="J56" s="183"/>
      <c r="K56" s="184">
        <f t="shared" si="3"/>
        <v>-126.03700000000001</v>
      </c>
      <c r="L56" s="185">
        <f t="shared" si="4"/>
        <v>-1</v>
      </c>
    </row>
    <row r="57" spans="1:12" s="34" customFormat="1" ht="39" customHeight="1" thickBot="1" x14ac:dyDescent="0.3">
      <c r="A57" s="13" t="s">
        <v>36</v>
      </c>
      <c r="B57" s="35" t="s">
        <v>65</v>
      </c>
      <c r="C57" s="40">
        <f>SUM(C58,C59,C61,C65,C66)</f>
        <v>1179.819</v>
      </c>
      <c r="D57" s="40">
        <f>SUM(D58,D59,D61,D65,D66)</f>
        <v>3546.8319999999999</v>
      </c>
      <c r="E57" s="40">
        <f>SUM(E58,E59,E61,E65,E66)</f>
        <v>3452.2569999999996</v>
      </c>
      <c r="F57" s="101">
        <f t="shared" si="0"/>
        <v>0.97333535955466732</v>
      </c>
      <c r="G57" s="40">
        <f>SUM(G58,G59,G61,G65,G66)</f>
        <v>0</v>
      </c>
      <c r="H57" s="40">
        <f>SUM(H58,H59,H61,H65,H66)</f>
        <v>1652.704</v>
      </c>
      <c r="I57" s="129">
        <f t="shared" si="1"/>
        <v>472.88499999999999</v>
      </c>
      <c r="J57" s="130">
        <f t="shared" si="2"/>
        <v>0.40081148040504511</v>
      </c>
      <c r="K57" s="131">
        <f t="shared" si="3"/>
        <v>-1894.1279999999999</v>
      </c>
      <c r="L57" s="132">
        <f t="shared" si="4"/>
        <v>-0.53403375181006596</v>
      </c>
    </row>
    <row r="58" spans="1:12" ht="40.15" customHeight="1" thickBot="1" x14ac:dyDescent="0.3">
      <c r="A58" s="84" t="s">
        <v>66</v>
      </c>
      <c r="B58" s="85" t="s">
        <v>100</v>
      </c>
      <c r="C58" s="86">
        <v>563.15800000000002</v>
      </c>
      <c r="D58" s="86">
        <v>1847.3810000000001</v>
      </c>
      <c r="E58" s="86">
        <v>1913.7249999999999</v>
      </c>
      <c r="F58" s="101">
        <f t="shared" si="0"/>
        <v>1.0359124620205578</v>
      </c>
      <c r="G58" s="86"/>
      <c r="H58" s="86">
        <v>13.891</v>
      </c>
      <c r="I58" s="129">
        <f t="shared" si="1"/>
        <v>-549.26700000000005</v>
      </c>
      <c r="J58" s="130">
        <f t="shared" si="2"/>
        <v>-0.97533374292827235</v>
      </c>
      <c r="K58" s="131">
        <f t="shared" si="3"/>
        <v>-1833.49</v>
      </c>
      <c r="L58" s="132">
        <f t="shared" si="4"/>
        <v>-0.99248070647040321</v>
      </c>
    </row>
    <row r="59" spans="1:12" ht="49.5" customHeight="1" x14ac:dyDescent="0.25">
      <c r="A59" s="87" t="s">
        <v>73</v>
      </c>
      <c r="B59" s="88" t="s">
        <v>99</v>
      </c>
      <c r="C59" s="89">
        <f>SUM(C60:C60)</f>
        <v>616.66099999999994</v>
      </c>
      <c r="D59" s="89">
        <f>SUM(D60:D60)</f>
        <v>616.66099999999994</v>
      </c>
      <c r="E59" s="89">
        <f>SUM(E60:E60)</f>
        <v>457.38299999999998</v>
      </c>
      <c r="F59" s="112">
        <f t="shared" si="0"/>
        <v>0.74170897786628309</v>
      </c>
      <c r="G59" s="89">
        <f>SUM(G60:G60)</f>
        <v>0</v>
      </c>
      <c r="H59" s="89">
        <f>SUM(H60:H60)</f>
        <v>319.113</v>
      </c>
      <c r="I59" s="186">
        <f t="shared" si="1"/>
        <v>-297.54799999999994</v>
      </c>
      <c r="J59" s="187">
        <f t="shared" si="2"/>
        <v>-0.48251470418917364</v>
      </c>
      <c r="K59" s="188">
        <f t="shared" si="3"/>
        <v>-297.54799999999994</v>
      </c>
      <c r="L59" s="189">
        <f t="shared" si="4"/>
        <v>-0.48251470418917364</v>
      </c>
    </row>
    <row r="60" spans="1:12" s="32" customFormat="1" ht="23.25" customHeight="1" thickBot="1" x14ac:dyDescent="0.35">
      <c r="A60" s="8"/>
      <c r="B60" s="74" t="s">
        <v>85</v>
      </c>
      <c r="C60" s="75">
        <v>616.66099999999994</v>
      </c>
      <c r="D60" s="75">
        <v>616.66099999999994</v>
      </c>
      <c r="E60" s="75">
        <v>457.38299999999998</v>
      </c>
      <c r="F60" s="105">
        <f t="shared" si="0"/>
        <v>0.74170897786628309</v>
      </c>
      <c r="G60" s="75"/>
      <c r="H60" s="119">
        <v>319.113</v>
      </c>
      <c r="I60" s="140">
        <f t="shared" si="1"/>
        <v>-297.54799999999994</v>
      </c>
      <c r="J60" s="134">
        <f t="shared" si="2"/>
        <v>-0.48251470418917364</v>
      </c>
      <c r="K60" s="141">
        <f t="shared" si="3"/>
        <v>-297.54799999999994</v>
      </c>
      <c r="L60" s="135">
        <f t="shared" si="4"/>
        <v>-0.48251470418917364</v>
      </c>
    </row>
    <row r="61" spans="1:12" ht="33.6" customHeight="1" thickBot="1" x14ac:dyDescent="0.3">
      <c r="A61" s="91" t="s">
        <v>83</v>
      </c>
      <c r="B61" s="92" t="s">
        <v>128</v>
      </c>
      <c r="C61" s="89">
        <f>SUM(C62:C64)</f>
        <v>0</v>
      </c>
      <c r="D61" s="89">
        <f>SUM(D62:D64)</f>
        <v>350</v>
      </c>
      <c r="E61" s="89">
        <f>SUM(E62:E64)</f>
        <v>350</v>
      </c>
      <c r="F61" s="112">
        <f t="shared" si="0"/>
        <v>1</v>
      </c>
      <c r="G61" s="89">
        <f>SUM(G62:G64)</f>
        <v>0</v>
      </c>
      <c r="H61" s="89">
        <f>SUM(H62:H64)</f>
        <v>615</v>
      </c>
      <c r="I61" s="150">
        <f t="shared" si="1"/>
        <v>615</v>
      </c>
      <c r="J61" s="151"/>
      <c r="K61" s="152">
        <f t="shared" si="3"/>
        <v>265</v>
      </c>
      <c r="L61" s="153">
        <f t="shared" si="4"/>
        <v>0.75714285714285712</v>
      </c>
    </row>
    <row r="62" spans="1:12" ht="22.9" customHeight="1" x14ac:dyDescent="0.25">
      <c r="A62" s="84"/>
      <c r="B62" s="12" t="s">
        <v>115</v>
      </c>
      <c r="C62" s="90"/>
      <c r="D62" s="90">
        <v>150</v>
      </c>
      <c r="E62" s="90">
        <v>150</v>
      </c>
      <c r="F62" s="104">
        <f t="shared" si="0"/>
        <v>1</v>
      </c>
      <c r="G62" s="90"/>
      <c r="H62" s="90">
        <v>615</v>
      </c>
      <c r="I62" s="190">
        <f t="shared" si="1"/>
        <v>615</v>
      </c>
      <c r="J62" s="191"/>
      <c r="K62" s="192">
        <f t="shared" si="3"/>
        <v>465</v>
      </c>
      <c r="L62" s="193">
        <f t="shared" si="4"/>
        <v>3.0999999999999996</v>
      </c>
    </row>
    <row r="63" spans="1:12" ht="22.9" customHeight="1" thickBot="1" x14ac:dyDescent="0.3">
      <c r="A63" s="84"/>
      <c r="B63" s="12" t="s">
        <v>38</v>
      </c>
      <c r="C63" s="72"/>
      <c r="D63" s="72">
        <v>200</v>
      </c>
      <c r="E63" s="72">
        <v>200</v>
      </c>
      <c r="F63" s="105">
        <f t="shared" si="0"/>
        <v>1</v>
      </c>
      <c r="G63" s="72"/>
      <c r="H63" s="72"/>
      <c r="I63" s="166">
        <f t="shared" si="1"/>
        <v>0</v>
      </c>
      <c r="J63" s="167"/>
      <c r="K63" s="168">
        <f t="shared" si="3"/>
        <v>-200</v>
      </c>
      <c r="L63" s="169">
        <f t="shared" si="4"/>
        <v>-1</v>
      </c>
    </row>
    <row r="64" spans="1:12" ht="24" hidden="1" customHeight="1" thickBot="1" x14ac:dyDescent="0.3">
      <c r="A64" s="8"/>
      <c r="B64" s="81" t="s">
        <v>116</v>
      </c>
      <c r="C64" s="75">
        <v>0</v>
      </c>
      <c r="D64" s="75">
        <v>0</v>
      </c>
      <c r="E64" s="75">
        <v>0</v>
      </c>
      <c r="F64" s="99" t="e">
        <f t="shared" si="0"/>
        <v>#DIV/0!</v>
      </c>
      <c r="G64" s="75">
        <v>0</v>
      </c>
      <c r="H64" s="75">
        <v>0</v>
      </c>
      <c r="I64" s="129">
        <f t="shared" si="1"/>
        <v>0</v>
      </c>
      <c r="J64" s="130" t="e">
        <f t="shared" si="2"/>
        <v>#DIV/0!</v>
      </c>
      <c r="K64" s="131">
        <f t="shared" si="3"/>
        <v>0</v>
      </c>
      <c r="L64" s="132" t="e">
        <f t="shared" si="4"/>
        <v>#DIV/0!</v>
      </c>
    </row>
    <row r="65" spans="1:12" ht="54" customHeight="1" thickBot="1" x14ac:dyDescent="0.3">
      <c r="A65" s="55" t="s">
        <v>113</v>
      </c>
      <c r="B65" s="56" t="s">
        <v>74</v>
      </c>
      <c r="C65" s="73"/>
      <c r="D65" s="73">
        <v>716.4</v>
      </c>
      <c r="E65" s="73">
        <v>715.51599999999996</v>
      </c>
      <c r="F65" s="106">
        <f t="shared" si="0"/>
        <v>0.99876605248464545</v>
      </c>
      <c r="G65" s="73"/>
      <c r="H65" s="73">
        <v>472.7</v>
      </c>
      <c r="I65" s="150">
        <f t="shared" si="1"/>
        <v>472.7</v>
      </c>
      <c r="J65" s="151"/>
      <c r="K65" s="152">
        <f t="shared" si="3"/>
        <v>-243.7</v>
      </c>
      <c r="L65" s="153">
        <f t="shared" si="4"/>
        <v>-0.34017308766052479</v>
      </c>
    </row>
    <row r="66" spans="1:12" ht="19.149999999999999" customHeight="1" thickBot="1" x14ac:dyDescent="0.3">
      <c r="A66" s="55" t="s">
        <v>118</v>
      </c>
      <c r="B66" s="88" t="s">
        <v>102</v>
      </c>
      <c r="C66" s="89">
        <f>SUM(C67)</f>
        <v>0</v>
      </c>
      <c r="D66" s="89">
        <f>SUM(D67)</f>
        <v>16.39</v>
      </c>
      <c r="E66" s="89">
        <f>SUM(E67)</f>
        <v>15.632999999999999</v>
      </c>
      <c r="F66" s="112">
        <f t="shared" si="0"/>
        <v>0.95381330079316651</v>
      </c>
      <c r="G66" s="89">
        <f>SUM(G67)</f>
        <v>0</v>
      </c>
      <c r="H66" s="89">
        <f>SUM(H67)</f>
        <v>232</v>
      </c>
      <c r="I66" s="186">
        <f t="shared" si="1"/>
        <v>232</v>
      </c>
      <c r="J66" s="187"/>
      <c r="K66" s="188">
        <f t="shared" si="3"/>
        <v>215.61</v>
      </c>
      <c r="L66" s="189">
        <f t="shared" si="4"/>
        <v>13.154972544234289</v>
      </c>
    </row>
    <row r="67" spans="1:12" ht="36.6" customHeight="1" thickBot="1" x14ac:dyDescent="0.3">
      <c r="A67" s="55"/>
      <c r="B67" s="97" t="s">
        <v>119</v>
      </c>
      <c r="C67" s="98"/>
      <c r="D67" s="98">
        <v>16.39</v>
      </c>
      <c r="E67" s="98">
        <v>15.632999999999999</v>
      </c>
      <c r="F67" s="113">
        <f t="shared" si="0"/>
        <v>0.95381330079316651</v>
      </c>
      <c r="G67" s="98"/>
      <c r="H67" s="98">
        <v>232</v>
      </c>
      <c r="I67" s="170">
        <f t="shared" si="1"/>
        <v>232</v>
      </c>
      <c r="J67" s="171"/>
      <c r="K67" s="172">
        <f t="shared" si="3"/>
        <v>215.61</v>
      </c>
      <c r="L67" s="173">
        <f t="shared" si="4"/>
        <v>13.154972544234289</v>
      </c>
    </row>
    <row r="68" spans="1:12" ht="31.9" customHeight="1" thickBot="1" x14ac:dyDescent="0.3">
      <c r="A68" s="33" t="s">
        <v>39</v>
      </c>
      <c r="B68" s="25" t="s">
        <v>40</v>
      </c>
      <c r="C68" s="48">
        <f>SUM(C69,C75,C82)</f>
        <v>1809.3500000000001</v>
      </c>
      <c r="D68" s="48">
        <f>SUM(D69,D75,D82)</f>
        <v>1909.2919999999999</v>
      </c>
      <c r="E68" s="48">
        <f>SUM(E81,E69,E75,E82)</f>
        <v>2350.8760000000002</v>
      </c>
      <c r="F68" s="99">
        <f t="shared" si="0"/>
        <v>1.2312815431060311</v>
      </c>
      <c r="G68" s="48">
        <f>SUM(G69,G75,G82)</f>
        <v>0</v>
      </c>
      <c r="H68" s="48">
        <f>SUM(H69,H75,H82)</f>
        <v>2024.7</v>
      </c>
      <c r="I68" s="129">
        <f t="shared" si="1"/>
        <v>215.34999999999991</v>
      </c>
      <c r="J68" s="130">
        <f t="shared" si="2"/>
        <v>0.11902064277226621</v>
      </c>
      <c r="K68" s="131">
        <f t="shared" si="3"/>
        <v>115.40800000000013</v>
      </c>
      <c r="L68" s="132">
        <f t="shared" si="4"/>
        <v>6.0445442603855426E-2</v>
      </c>
    </row>
    <row r="69" spans="1:12" ht="25.5" customHeight="1" thickBot="1" x14ac:dyDescent="0.3">
      <c r="A69" s="58" t="s">
        <v>41</v>
      </c>
      <c r="B69" s="1" t="s">
        <v>42</v>
      </c>
      <c r="C69" s="44">
        <f>SUM(C70:C74)</f>
        <v>80</v>
      </c>
      <c r="D69" s="44">
        <f>SUM(D70:D74)</f>
        <v>120</v>
      </c>
      <c r="E69" s="44">
        <f>SUM(E70:E74)</f>
        <v>151.83699999999999</v>
      </c>
      <c r="F69" s="101">
        <f t="shared" si="0"/>
        <v>1.2653083333333333</v>
      </c>
      <c r="G69" s="44">
        <f>SUM(G70:G74)</f>
        <v>0</v>
      </c>
      <c r="H69" s="44">
        <f>SUM(H70:H74)</f>
        <v>80.900000000000006</v>
      </c>
      <c r="I69" s="129">
        <f t="shared" si="1"/>
        <v>0.90000000000000568</v>
      </c>
      <c r="J69" s="130">
        <f t="shared" si="2"/>
        <v>1.1249999999999982E-2</v>
      </c>
      <c r="K69" s="131">
        <f t="shared" si="3"/>
        <v>-39.099999999999994</v>
      </c>
      <c r="L69" s="132">
        <f t="shared" si="4"/>
        <v>-0.32583333333333331</v>
      </c>
    </row>
    <row r="70" spans="1:12" ht="22.5" customHeight="1" x14ac:dyDescent="0.25">
      <c r="A70" s="7" t="s">
        <v>43</v>
      </c>
      <c r="B70" s="3" t="s">
        <v>88</v>
      </c>
      <c r="C70" s="45">
        <v>1</v>
      </c>
      <c r="D70" s="45">
        <v>1</v>
      </c>
      <c r="E70" s="45">
        <v>2.5659999999999998</v>
      </c>
      <c r="F70" s="103">
        <f t="shared" si="0"/>
        <v>2.5659999999999998</v>
      </c>
      <c r="G70" s="45"/>
      <c r="H70" s="45">
        <v>0.9</v>
      </c>
      <c r="I70" s="190">
        <f t="shared" si="1"/>
        <v>-9.9999999999999978E-2</v>
      </c>
      <c r="J70" s="191">
        <f t="shared" si="2"/>
        <v>-9.9999999999999978E-2</v>
      </c>
      <c r="K70" s="192">
        <f t="shared" si="3"/>
        <v>-9.9999999999999978E-2</v>
      </c>
      <c r="L70" s="193">
        <f t="shared" si="4"/>
        <v>-9.9999999999999978E-2</v>
      </c>
    </row>
    <row r="71" spans="1:12" ht="27.75" customHeight="1" x14ac:dyDescent="0.25">
      <c r="A71" s="9" t="s">
        <v>44</v>
      </c>
      <c r="B71" s="18" t="s">
        <v>78</v>
      </c>
      <c r="C71" s="51"/>
      <c r="D71" s="51">
        <v>40</v>
      </c>
      <c r="E71" s="51">
        <v>40</v>
      </c>
      <c r="F71" s="104">
        <f t="shared" si="0"/>
        <v>1</v>
      </c>
      <c r="G71" s="51"/>
      <c r="H71" s="51"/>
      <c r="I71" s="162">
        <f t="shared" si="1"/>
        <v>0</v>
      </c>
      <c r="J71" s="163"/>
      <c r="K71" s="164">
        <f t="shared" si="3"/>
        <v>-40</v>
      </c>
      <c r="L71" s="165">
        <f t="shared" si="4"/>
        <v>-1</v>
      </c>
    </row>
    <row r="72" spans="1:12" ht="30" customHeight="1" x14ac:dyDescent="0.25">
      <c r="A72" s="9" t="s">
        <v>44</v>
      </c>
      <c r="B72" s="4" t="s">
        <v>89</v>
      </c>
      <c r="C72" s="72">
        <v>66</v>
      </c>
      <c r="D72" s="72">
        <v>66</v>
      </c>
      <c r="E72" s="72">
        <v>72.084999999999994</v>
      </c>
      <c r="F72" s="104">
        <f t="shared" si="0"/>
        <v>1.0921969696969696</v>
      </c>
      <c r="G72" s="72"/>
      <c r="H72" s="72">
        <v>65</v>
      </c>
      <c r="I72" s="162">
        <f t="shared" si="1"/>
        <v>-1</v>
      </c>
      <c r="J72" s="163">
        <f t="shared" si="2"/>
        <v>-1.5151515151515138E-2</v>
      </c>
      <c r="K72" s="164">
        <f t="shared" si="3"/>
        <v>-1</v>
      </c>
      <c r="L72" s="165">
        <f t="shared" si="4"/>
        <v>-1.5151515151515138E-2</v>
      </c>
    </row>
    <row r="73" spans="1:12" ht="26.25" customHeight="1" x14ac:dyDescent="0.25">
      <c r="A73" s="9" t="s">
        <v>45</v>
      </c>
      <c r="B73" s="4" t="s">
        <v>90</v>
      </c>
      <c r="C73" s="72">
        <v>0.8</v>
      </c>
      <c r="D73" s="72">
        <v>0.8</v>
      </c>
      <c r="E73" s="72">
        <v>0.92400000000000004</v>
      </c>
      <c r="F73" s="104">
        <f t="shared" si="0"/>
        <v>1.155</v>
      </c>
      <c r="G73" s="72"/>
      <c r="H73" s="72">
        <v>0.8</v>
      </c>
      <c r="I73" s="162">
        <f t="shared" si="1"/>
        <v>0</v>
      </c>
      <c r="J73" s="163">
        <f t="shared" si="2"/>
        <v>0</v>
      </c>
      <c r="K73" s="164">
        <f t="shared" si="3"/>
        <v>0</v>
      </c>
      <c r="L73" s="165">
        <f t="shared" si="4"/>
        <v>0</v>
      </c>
    </row>
    <row r="74" spans="1:12" ht="30" customHeight="1" thickBot="1" x14ac:dyDescent="0.3">
      <c r="A74" s="10" t="s">
        <v>46</v>
      </c>
      <c r="B74" s="5" t="s">
        <v>67</v>
      </c>
      <c r="C74" s="46">
        <v>12.2</v>
      </c>
      <c r="D74" s="46">
        <v>12.2</v>
      </c>
      <c r="E74" s="46">
        <v>36.262</v>
      </c>
      <c r="F74" s="105">
        <f t="shared" si="0"/>
        <v>2.9722950819672134</v>
      </c>
      <c r="G74" s="46"/>
      <c r="H74" s="46">
        <v>14.2</v>
      </c>
      <c r="I74" s="166">
        <f t="shared" si="1"/>
        <v>2</v>
      </c>
      <c r="J74" s="167">
        <f t="shared" si="2"/>
        <v>0.16393442622950816</v>
      </c>
      <c r="K74" s="168">
        <f t="shared" si="3"/>
        <v>2</v>
      </c>
      <c r="L74" s="169">
        <f t="shared" si="4"/>
        <v>0.16393442622950816</v>
      </c>
    </row>
    <row r="75" spans="1:12" ht="30" customHeight="1" thickBot="1" x14ac:dyDescent="0.3">
      <c r="A75" s="57" t="s">
        <v>47</v>
      </c>
      <c r="B75" s="59" t="s">
        <v>48</v>
      </c>
      <c r="C75" s="53">
        <f>SUM(C76:C80)</f>
        <v>1729.3500000000001</v>
      </c>
      <c r="D75" s="53">
        <f>SUM(D76:D80)</f>
        <v>1789.2919999999999</v>
      </c>
      <c r="E75" s="53">
        <f>SUM(E76:E80)</f>
        <v>1890.308</v>
      </c>
      <c r="F75" s="101">
        <f t="shared" ref="F75:F89" si="5">E75/D75</f>
        <v>1.056455849576257</v>
      </c>
      <c r="G75" s="53">
        <f>SUM(G76:G80)</f>
        <v>0</v>
      </c>
      <c r="H75" s="53">
        <f>SUM(H76:H80)</f>
        <v>1893.3</v>
      </c>
      <c r="I75" s="129">
        <f t="shared" ref="I75:I89" si="6">H75-C75</f>
        <v>163.94999999999982</v>
      </c>
      <c r="J75" s="130">
        <f t="shared" ref="J75:J89" si="7">H75/C75-1</f>
        <v>9.48044062798159E-2</v>
      </c>
      <c r="K75" s="131">
        <f t="shared" ref="K75:K89" si="8">H75-D75</f>
        <v>104.00800000000004</v>
      </c>
      <c r="L75" s="132">
        <f t="shared" ref="L75:L89" si="9">H75/D75-1</f>
        <v>5.8128019350670579E-2</v>
      </c>
    </row>
    <row r="76" spans="1:12" ht="30" customHeight="1" x14ac:dyDescent="0.25">
      <c r="A76" s="7" t="s">
        <v>49</v>
      </c>
      <c r="B76" s="2" t="s">
        <v>92</v>
      </c>
      <c r="C76" s="76">
        <v>96.99</v>
      </c>
      <c r="D76" s="76">
        <v>99.55</v>
      </c>
      <c r="E76" s="76">
        <v>114.05800000000001</v>
      </c>
      <c r="F76" s="103">
        <f t="shared" si="0"/>
        <v>1.1457358111501759</v>
      </c>
      <c r="G76" s="76"/>
      <c r="H76" s="76">
        <v>191.55</v>
      </c>
      <c r="I76" s="190">
        <f t="shared" si="6"/>
        <v>94.560000000000016</v>
      </c>
      <c r="J76" s="194">
        <f t="shared" si="7"/>
        <v>0.97494587070832073</v>
      </c>
      <c r="K76" s="195">
        <f t="shared" si="8"/>
        <v>92.000000000000014</v>
      </c>
      <c r="L76" s="196">
        <f t="shared" si="9"/>
        <v>0.9241587142139629</v>
      </c>
    </row>
    <row r="77" spans="1:12" ht="30" customHeight="1" x14ac:dyDescent="0.25">
      <c r="A77" s="9" t="s">
        <v>50</v>
      </c>
      <c r="B77" s="38" t="s">
        <v>91</v>
      </c>
      <c r="C77" s="77">
        <v>244.07</v>
      </c>
      <c r="D77" s="77">
        <v>277.90199999999999</v>
      </c>
      <c r="E77" s="77">
        <v>271.70400000000001</v>
      </c>
      <c r="F77" s="104">
        <f t="shared" ref="F77:F80" si="10">E77/D77</f>
        <v>0.97769717382386601</v>
      </c>
      <c r="G77" s="77"/>
      <c r="H77" s="77">
        <v>193.6</v>
      </c>
      <c r="I77" s="162">
        <f t="shared" si="6"/>
        <v>-50.47</v>
      </c>
      <c r="J77" s="197">
        <f t="shared" si="7"/>
        <v>-0.2067849387470807</v>
      </c>
      <c r="K77" s="198">
        <f t="shared" si="8"/>
        <v>-84.301999999999992</v>
      </c>
      <c r="L77" s="199">
        <f t="shared" si="9"/>
        <v>-0.30335154119077945</v>
      </c>
    </row>
    <row r="78" spans="1:12" ht="27.75" customHeight="1" x14ac:dyDescent="0.25">
      <c r="A78" s="16" t="s">
        <v>51</v>
      </c>
      <c r="B78" s="83" t="s">
        <v>68</v>
      </c>
      <c r="C78" s="47">
        <v>827.6</v>
      </c>
      <c r="D78" s="47">
        <v>851.15</v>
      </c>
      <c r="E78" s="47">
        <v>857.53800000000001</v>
      </c>
      <c r="F78" s="104">
        <f t="shared" si="10"/>
        <v>1.0075051401045645</v>
      </c>
      <c r="G78" s="47"/>
      <c r="H78" s="47">
        <v>866.85</v>
      </c>
      <c r="I78" s="162">
        <f t="shared" si="6"/>
        <v>39.25</v>
      </c>
      <c r="J78" s="197">
        <f t="shared" si="7"/>
        <v>4.7426292895118349E-2</v>
      </c>
      <c r="K78" s="198">
        <f t="shared" si="8"/>
        <v>15.700000000000045</v>
      </c>
      <c r="L78" s="199">
        <f t="shared" si="9"/>
        <v>1.8445632379721522E-2</v>
      </c>
    </row>
    <row r="79" spans="1:12" s="32" customFormat="1" ht="27.75" customHeight="1" x14ac:dyDescent="0.3">
      <c r="A79" s="16" t="s">
        <v>93</v>
      </c>
      <c r="B79" s="4" t="s">
        <v>18</v>
      </c>
      <c r="C79" s="72">
        <v>3</v>
      </c>
      <c r="D79" s="72">
        <v>3</v>
      </c>
      <c r="E79" s="72">
        <v>12.914999999999999</v>
      </c>
      <c r="F79" s="104">
        <f t="shared" si="10"/>
        <v>4.3049999999999997</v>
      </c>
      <c r="G79" s="72"/>
      <c r="H79" s="72">
        <v>9.6</v>
      </c>
      <c r="I79" s="162">
        <f t="shared" si="6"/>
        <v>6.6</v>
      </c>
      <c r="J79" s="197">
        <f t="shared" si="7"/>
        <v>2.1999999999999997</v>
      </c>
      <c r="K79" s="198">
        <f t="shared" si="8"/>
        <v>6.6</v>
      </c>
      <c r="L79" s="199">
        <f t="shared" si="9"/>
        <v>2.1999999999999997</v>
      </c>
    </row>
    <row r="80" spans="1:12" s="32" customFormat="1" ht="23.65" customHeight="1" thickBot="1" x14ac:dyDescent="0.35">
      <c r="A80" s="10" t="s">
        <v>94</v>
      </c>
      <c r="B80" s="5" t="s">
        <v>19</v>
      </c>
      <c r="C80" s="46">
        <v>557.69000000000005</v>
      </c>
      <c r="D80" s="46">
        <v>557.69000000000005</v>
      </c>
      <c r="E80" s="46">
        <v>634.09299999999996</v>
      </c>
      <c r="F80" s="105">
        <f t="shared" si="10"/>
        <v>1.1369990496512397</v>
      </c>
      <c r="G80" s="46"/>
      <c r="H80" s="46">
        <v>631.70000000000005</v>
      </c>
      <c r="I80" s="166">
        <f t="shared" si="6"/>
        <v>74.009999999999991</v>
      </c>
      <c r="J80" s="200">
        <f t="shared" si="7"/>
        <v>0.13270813534400827</v>
      </c>
      <c r="K80" s="201">
        <f t="shared" si="8"/>
        <v>74.009999999999991</v>
      </c>
      <c r="L80" s="202">
        <f t="shared" si="9"/>
        <v>0.13270813534400827</v>
      </c>
    </row>
    <row r="81" spans="1:12" s="32" customFormat="1" ht="23.65" customHeight="1" thickBot="1" x14ac:dyDescent="0.35">
      <c r="A81" s="58" t="s">
        <v>52</v>
      </c>
      <c r="B81" s="1" t="s">
        <v>124</v>
      </c>
      <c r="C81" s="82"/>
      <c r="D81" s="82"/>
      <c r="E81" s="44">
        <v>16.341999999999999</v>
      </c>
      <c r="F81" s="102"/>
      <c r="G81" s="82"/>
      <c r="H81" s="82"/>
      <c r="I81" s="129">
        <f t="shared" si="6"/>
        <v>0</v>
      </c>
      <c r="J81" s="130"/>
      <c r="K81" s="131">
        <f t="shared" si="8"/>
        <v>0</v>
      </c>
      <c r="L81" s="132"/>
    </row>
    <row r="82" spans="1:12" ht="29.65" customHeight="1" thickBot="1" x14ac:dyDescent="0.3">
      <c r="A82" s="58" t="s">
        <v>123</v>
      </c>
      <c r="B82" s="1" t="s">
        <v>53</v>
      </c>
      <c r="C82" s="44"/>
      <c r="D82" s="44"/>
      <c r="E82" s="44">
        <v>292.38900000000001</v>
      </c>
      <c r="F82" s="99"/>
      <c r="G82" s="44"/>
      <c r="H82" s="44">
        <v>50.5</v>
      </c>
      <c r="I82" s="129">
        <f t="shared" si="6"/>
        <v>50.5</v>
      </c>
      <c r="J82" s="130"/>
      <c r="K82" s="131">
        <f t="shared" si="8"/>
        <v>50.5</v>
      </c>
      <c r="L82" s="132"/>
    </row>
    <row r="83" spans="1:12" ht="23.25" customHeight="1" thickBot="1" x14ac:dyDescent="0.3">
      <c r="A83" s="30" t="s">
        <v>70</v>
      </c>
      <c r="B83" s="31" t="s">
        <v>69</v>
      </c>
      <c r="C83" s="41">
        <f>SUM(C84:C85)</f>
        <v>80</v>
      </c>
      <c r="D83" s="41">
        <f>SUM(D84:D85)</f>
        <v>80</v>
      </c>
      <c r="E83" s="41">
        <f>SUM(E84:E85)</f>
        <v>116.90600000000001</v>
      </c>
      <c r="F83" s="99">
        <f t="shared" si="5"/>
        <v>1.461325</v>
      </c>
      <c r="G83" s="41">
        <f>SUM(G84:G85)</f>
        <v>0</v>
      </c>
      <c r="H83" s="41">
        <f>SUM(H84:H85)</f>
        <v>61</v>
      </c>
      <c r="I83" s="129">
        <f t="shared" si="6"/>
        <v>-19</v>
      </c>
      <c r="J83" s="130">
        <f t="shared" si="7"/>
        <v>-0.23750000000000004</v>
      </c>
      <c r="K83" s="131">
        <f t="shared" si="8"/>
        <v>-19</v>
      </c>
      <c r="L83" s="132">
        <f t="shared" si="9"/>
        <v>-0.23750000000000004</v>
      </c>
    </row>
    <row r="84" spans="1:12" ht="23.25" customHeight="1" thickBot="1" x14ac:dyDescent="0.3">
      <c r="A84" s="7" t="s">
        <v>95</v>
      </c>
      <c r="B84" s="3" t="s">
        <v>96</v>
      </c>
      <c r="C84" s="45">
        <v>0</v>
      </c>
      <c r="D84" s="45">
        <v>0</v>
      </c>
      <c r="E84" s="45">
        <v>0.104</v>
      </c>
      <c r="F84" s="115"/>
      <c r="G84" s="116">
        <v>0</v>
      </c>
      <c r="H84" s="116"/>
      <c r="I84" s="129">
        <f t="shared" si="6"/>
        <v>0</v>
      </c>
      <c r="J84" s="130"/>
      <c r="K84" s="131">
        <f t="shared" si="8"/>
        <v>0</v>
      </c>
      <c r="L84" s="132"/>
    </row>
    <row r="85" spans="1:12" s="54" customFormat="1" ht="27" customHeight="1" thickBot="1" x14ac:dyDescent="0.3">
      <c r="A85" s="8" t="s">
        <v>125</v>
      </c>
      <c r="B85" s="81" t="s">
        <v>97</v>
      </c>
      <c r="C85" s="82">
        <v>80</v>
      </c>
      <c r="D85" s="82">
        <v>80</v>
      </c>
      <c r="E85" s="82">
        <v>116.80200000000001</v>
      </c>
      <c r="F85" s="105">
        <f t="shared" si="5"/>
        <v>1.4600250000000001</v>
      </c>
      <c r="G85" s="46"/>
      <c r="H85" s="117">
        <v>61</v>
      </c>
      <c r="I85" s="129">
        <f t="shared" si="6"/>
        <v>-19</v>
      </c>
      <c r="J85" s="130">
        <f t="shared" si="7"/>
        <v>-0.23750000000000004</v>
      </c>
      <c r="K85" s="131">
        <f t="shared" si="8"/>
        <v>-19</v>
      </c>
      <c r="L85" s="132">
        <f t="shared" si="9"/>
        <v>-0.23750000000000004</v>
      </c>
    </row>
    <row r="86" spans="1:12" ht="28.5" customHeight="1" thickBot="1" x14ac:dyDescent="0.3">
      <c r="A86" s="14"/>
      <c r="B86" s="25" t="s">
        <v>71</v>
      </c>
      <c r="C86" s="48">
        <f>SUM(C68,C19,C10,C83)</f>
        <v>24145.527000000002</v>
      </c>
      <c r="D86" s="48">
        <f>SUM(D68,D19,D10,D83)</f>
        <v>28028.635999999999</v>
      </c>
      <c r="E86" s="48">
        <f>SUM(E68,E19,E10,E83)</f>
        <v>28995.802</v>
      </c>
      <c r="F86" s="99">
        <f t="shared" si="5"/>
        <v>1.0345063527172711</v>
      </c>
      <c r="G86" s="48">
        <f>SUM(G68,G19,G10,G83)</f>
        <v>-19.78096</v>
      </c>
      <c r="H86" s="48">
        <f>SUM(H68,H19,H10,H83)</f>
        <v>26497.511000000002</v>
      </c>
      <c r="I86" s="129">
        <f t="shared" si="6"/>
        <v>2351.9840000000004</v>
      </c>
      <c r="J86" s="130">
        <f t="shared" si="7"/>
        <v>9.7408683604213842E-2</v>
      </c>
      <c r="K86" s="131">
        <f t="shared" si="8"/>
        <v>-1531.1249999999964</v>
      </c>
      <c r="L86" s="132">
        <f t="shared" si="9"/>
        <v>-5.4627167729460524E-2</v>
      </c>
    </row>
    <row r="87" spans="1:12" ht="38.25" thickBot="1" x14ac:dyDescent="0.3">
      <c r="A87" s="39" t="s">
        <v>77</v>
      </c>
      <c r="B87" s="69" t="s">
        <v>110</v>
      </c>
      <c r="C87" s="44">
        <v>3704.71</v>
      </c>
      <c r="D87" s="44">
        <v>3734.71</v>
      </c>
      <c r="E87" s="44">
        <v>3734.71</v>
      </c>
      <c r="F87" s="101">
        <f t="shared" si="5"/>
        <v>1</v>
      </c>
      <c r="G87" s="44"/>
      <c r="H87" s="44">
        <v>5881.37</v>
      </c>
      <c r="I87" s="129">
        <f t="shared" si="6"/>
        <v>2176.66</v>
      </c>
      <c r="J87" s="130">
        <f t="shared" si="7"/>
        <v>0.58753856577167984</v>
      </c>
      <c r="K87" s="131">
        <f t="shared" si="8"/>
        <v>2146.66</v>
      </c>
      <c r="L87" s="132">
        <f t="shared" si="9"/>
        <v>0.57478626185165638</v>
      </c>
    </row>
    <row r="88" spans="1:12" ht="21" thickBot="1" x14ac:dyDescent="0.3">
      <c r="A88" s="13"/>
      <c r="B88" s="26" t="s">
        <v>109</v>
      </c>
      <c r="C88" s="48">
        <f>SUM(C86:C87)</f>
        <v>27850.237000000001</v>
      </c>
      <c r="D88" s="48">
        <f>SUM(D86:D87)</f>
        <v>31763.345999999998</v>
      </c>
      <c r="E88" s="48">
        <f>SUM(E86:E87)</f>
        <v>32730.511999999999</v>
      </c>
      <c r="F88" s="99">
        <f t="shared" si="5"/>
        <v>1.0304491220792671</v>
      </c>
      <c r="G88" s="48">
        <f>SUM(G86:G87)</f>
        <v>-19.78096</v>
      </c>
      <c r="H88" s="48">
        <f>SUM(H86:H87)</f>
        <v>32378.881000000001</v>
      </c>
      <c r="I88" s="129">
        <f t="shared" si="6"/>
        <v>4528.6440000000002</v>
      </c>
      <c r="J88" s="130">
        <f t="shared" si="7"/>
        <v>0.16260701838910752</v>
      </c>
      <c r="K88" s="131">
        <f t="shared" si="8"/>
        <v>615.53500000000349</v>
      </c>
      <c r="L88" s="132">
        <f t="shared" si="9"/>
        <v>1.9378783330950222E-2</v>
      </c>
    </row>
    <row r="89" spans="1:12" ht="16.5" thickBot="1" x14ac:dyDescent="0.3">
      <c r="A89" s="13"/>
      <c r="B89" s="35" t="s">
        <v>72</v>
      </c>
      <c r="C89" s="40">
        <v>183.36699999999999</v>
      </c>
      <c r="D89" s="40">
        <v>183.36699999999999</v>
      </c>
      <c r="E89" s="40">
        <v>16.623000000000001</v>
      </c>
      <c r="F89" s="101">
        <f t="shared" si="5"/>
        <v>9.0654261671947525E-2</v>
      </c>
      <c r="G89" s="40"/>
      <c r="H89" s="40">
        <v>316.52699999999999</v>
      </c>
      <c r="I89" s="129">
        <f t="shared" si="6"/>
        <v>133.16</v>
      </c>
      <c r="J89" s="130">
        <f t="shared" si="7"/>
        <v>0.72619391711703862</v>
      </c>
      <c r="K89" s="131">
        <f t="shared" si="8"/>
        <v>133.16</v>
      </c>
      <c r="L89" s="132">
        <f t="shared" si="9"/>
        <v>0.72619391711703862</v>
      </c>
    </row>
    <row r="90" spans="1:12" x14ac:dyDescent="0.25">
      <c r="B90" s="36"/>
      <c r="E90" s="114">
        <f>SUM(E88:E89)</f>
        <v>32747.134999999998</v>
      </c>
      <c r="G90" s="114">
        <f>SUM(G88,E90)</f>
        <v>32727.354039999998</v>
      </c>
    </row>
    <row r="91" spans="1:12" x14ac:dyDescent="0.25">
      <c r="C91" s="70">
        <f t="shared" ref="C91:H91" si="11">SUM(C88:C89)</f>
        <v>28033.603999999999</v>
      </c>
      <c r="D91" s="70">
        <f t="shared" si="11"/>
        <v>31946.712999999996</v>
      </c>
      <c r="E91" s="70">
        <f t="shared" si="11"/>
        <v>32747.134999999998</v>
      </c>
      <c r="F91" s="70">
        <f t="shared" si="11"/>
        <v>1.1211033837512145</v>
      </c>
      <c r="G91" s="70">
        <f t="shared" si="11"/>
        <v>-19.78096</v>
      </c>
      <c r="H91" s="70">
        <f t="shared" si="11"/>
        <v>32695.407999999999</v>
      </c>
    </row>
  </sheetData>
  <mergeCells count="8">
    <mergeCell ref="A7:D7"/>
    <mergeCell ref="I8:J8"/>
    <mergeCell ref="K8:L8"/>
    <mergeCell ref="A8:A9"/>
    <mergeCell ref="B8:B9"/>
    <mergeCell ref="C8:C9"/>
    <mergeCell ref="D8:D9"/>
    <mergeCell ref="H8:H9"/>
  </mergeCells>
  <pageMargins left="0.9055118110236221" right="0.11811023622047245" top="0.55118110236220474" bottom="0.35433070866141736" header="0.31496062992125984" footer="0.31496062992125984"/>
  <pageSetup paperSize="9" scale="7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PAJAMU palyginimas</vt:lpstr>
      <vt:lpstr>Lapas2</vt:lpstr>
      <vt:lpstr>Lapas3</vt:lpstr>
      <vt:lpstr>'PAJAMU palyginimas'!Print_Titles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Nadežda</dc:creator>
  <cp:lastModifiedBy>User</cp:lastModifiedBy>
  <cp:lastPrinted>2020-01-28T09:44:41Z</cp:lastPrinted>
  <dcterms:created xsi:type="dcterms:W3CDTF">2015-01-22T12:18:47Z</dcterms:created>
  <dcterms:modified xsi:type="dcterms:W3CDTF">2020-01-31T11:07:22Z</dcterms:modified>
</cp:coreProperties>
</file>